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9165" windowHeight="4680" tabRatio="863"/>
  </bookViews>
  <sheets>
    <sheet name="判定シート" sheetId="54" r:id="rId1"/>
    <sheet name="原油換算エネルギー簡易計算シート" sheetId="53" r:id="rId2"/>
    <sheet name="参考_係数一覧" sheetId="56" r:id="rId3"/>
  </sheets>
  <definedNames>
    <definedName name="_xlnm.Print_Area" localSheetId="1">原油換算エネルギー簡易計算シート!$A$1:$O$34</definedName>
    <definedName name="_xlnm.Print_Area" localSheetId="2">参考_係数一覧!$A$1:$F$62</definedName>
    <definedName name="_xlnm.Print_Area" localSheetId="0">判定シート!$A$1:$X$35</definedName>
    <definedName name="_xlnm.Print_Titles" localSheetId="2">参考_係数一覧!$1:$3</definedName>
  </definedNames>
  <calcPr calcId="162913"/>
</workbook>
</file>

<file path=xl/calcChain.xml><?xml version="1.0" encoding="utf-8"?>
<calcChain xmlns="http://schemas.openxmlformats.org/spreadsheetml/2006/main">
  <c r="H30" i="53" l="1"/>
  <c r="H29" i="53"/>
  <c r="H28" i="53"/>
  <c r="H26" i="53"/>
  <c r="H25" i="53"/>
  <c r="H24" i="53"/>
  <c r="H23" i="53"/>
  <c r="H22" i="53"/>
  <c r="H10" i="53"/>
  <c r="H11" i="53"/>
  <c r="H12" i="53"/>
  <c r="H13" i="53"/>
  <c r="H14" i="53"/>
  <c r="H15" i="53"/>
  <c r="H16" i="53"/>
  <c r="H17" i="53"/>
  <c r="H18" i="53"/>
  <c r="H19" i="53"/>
  <c r="H20" i="53"/>
  <c r="H9" i="53"/>
  <c r="F27" i="53"/>
  <c r="H27" i="53" s="1"/>
  <c r="G27" i="53"/>
  <c r="E27" i="53"/>
  <c r="F31" i="53"/>
  <c r="G31" i="53"/>
  <c r="E31" i="53"/>
  <c r="H31" i="53" s="1"/>
  <c r="J30" i="53"/>
  <c r="M30" i="53" s="1"/>
  <c r="I30" i="53"/>
  <c r="J29" i="53"/>
  <c r="K29" i="53" s="1"/>
  <c r="I29" i="53"/>
  <c r="J28" i="53"/>
  <c r="M28" i="53" s="1"/>
  <c r="I28" i="53"/>
  <c r="J26" i="53"/>
  <c r="K26" i="53" s="1"/>
  <c r="I26" i="53"/>
  <c r="J25" i="53"/>
  <c r="M25" i="53" s="1"/>
  <c r="I25" i="53"/>
  <c r="J24" i="53"/>
  <c r="L24" i="53" s="1"/>
  <c r="I24" i="53"/>
  <c r="J23" i="53"/>
  <c r="L23" i="53" s="1"/>
  <c r="I23" i="53"/>
  <c r="J22" i="53"/>
  <c r="M22" i="53" s="1"/>
  <c r="I22" i="53"/>
  <c r="I10" i="53"/>
  <c r="J10" i="53"/>
  <c r="K10" i="53" s="1"/>
  <c r="I11" i="53"/>
  <c r="J11" i="53"/>
  <c r="K11" i="53" s="1"/>
  <c r="I12" i="53"/>
  <c r="J12" i="53"/>
  <c r="L12" i="53" s="1"/>
  <c r="I13" i="53"/>
  <c r="J13" i="53"/>
  <c r="M13" i="53" s="1"/>
  <c r="I14" i="53"/>
  <c r="J14" i="53"/>
  <c r="K14" i="53" s="1"/>
  <c r="I15" i="53"/>
  <c r="J15" i="53"/>
  <c r="L15" i="53" s="1"/>
  <c r="I16" i="53"/>
  <c r="J16" i="53"/>
  <c r="L16" i="53" s="1"/>
  <c r="I17" i="53"/>
  <c r="J17" i="53"/>
  <c r="K17" i="53" s="1"/>
  <c r="I18" i="53"/>
  <c r="J18" i="53"/>
  <c r="K18" i="53" s="1"/>
  <c r="I19" i="53"/>
  <c r="J19" i="53"/>
  <c r="K19" i="53" s="1"/>
  <c r="I20" i="53"/>
  <c r="J20" i="53"/>
  <c r="L20" i="53" s="1"/>
  <c r="J9" i="53"/>
  <c r="K9" i="53" s="1"/>
  <c r="I9" i="53"/>
  <c r="K15" i="53" l="1"/>
  <c r="N15" i="53" s="1"/>
  <c r="K22" i="53"/>
  <c r="M24" i="53"/>
  <c r="L30" i="53"/>
  <c r="L9" i="53"/>
  <c r="M18" i="53"/>
  <c r="K16" i="53"/>
  <c r="L13" i="53"/>
  <c r="M10" i="53"/>
  <c r="M23" i="53"/>
  <c r="L26" i="53"/>
  <c r="L29" i="53"/>
  <c r="M9" i="53"/>
  <c r="L18" i="53"/>
  <c r="N18" i="53" s="1"/>
  <c r="M15" i="53"/>
  <c r="K13" i="53"/>
  <c r="L10" i="53"/>
  <c r="N10" i="53" s="1"/>
  <c r="K24" i="53"/>
  <c r="N24" i="53" s="1"/>
  <c r="M26" i="53"/>
  <c r="M29" i="53"/>
  <c r="M20" i="53"/>
  <c r="M12" i="53"/>
  <c r="K30" i="53"/>
  <c r="N30" i="53" s="1"/>
  <c r="K20" i="53"/>
  <c r="N20" i="53" s="1"/>
  <c r="L17" i="53"/>
  <c r="N17" i="53" s="1"/>
  <c r="M14" i="53"/>
  <c r="K12" i="53"/>
  <c r="L22" i="53"/>
  <c r="K25" i="53"/>
  <c r="N25" i="53" s="1"/>
  <c r="K28" i="53"/>
  <c r="N28" i="53" s="1"/>
  <c r="M17" i="53"/>
  <c r="M19" i="53"/>
  <c r="L14" i="53"/>
  <c r="N14" i="53" s="1"/>
  <c r="M11" i="53"/>
  <c r="L25" i="53"/>
  <c r="L28" i="53"/>
  <c r="L19" i="53"/>
  <c r="M16" i="53"/>
  <c r="L11" i="53"/>
  <c r="N11" i="53" s="1"/>
  <c r="K23" i="53"/>
  <c r="N23" i="53" s="1"/>
  <c r="L5" i="56"/>
  <c r="L6" i="56"/>
  <c r="L4" i="56"/>
  <c r="K5" i="56"/>
  <c r="K4" i="56"/>
  <c r="J19" i="56"/>
  <c r="J20" i="56"/>
  <c r="J21" i="56"/>
  <c r="J5" i="56"/>
  <c r="J6" i="56"/>
  <c r="J7" i="56"/>
  <c r="J8" i="56"/>
  <c r="J9" i="56"/>
  <c r="J10" i="56"/>
  <c r="J11" i="56"/>
  <c r="J12" i="56"/>
  <c r="J13" i="56"/>
  <c r="J14" i="56"/>
  <c r="J15" i="56"/>
  <c r="J16" i="56"/>
  <c r="J17" i="56"/>
  <c r="J18" i="56"/>
  <c r="J4" i="56"/>
  <c r="I5" i="56"/>
  <c r="I6" i="56"/>
  <c r="I7" i="56"/>
  <c r="I8" i="56"/>
  <c r="I9" i="56"/>
  <c r="I10" i="56"/>
  <c r="I11" i="56"/>
  <c r="I12" i="56"/>
  <c r="I13" i="56"/>
  <c r="I14" i="56"/>
  <c r="I15" i="56"/>
  <c r="I16" i="56"/>
  <c r="I17" i="56"/>
  <c r="I18" i="56"/>
  <c r="I19" i="56"/>
  <c r="I20" i="56"/>
  <c r="I21" i="56"/>
  <c r="I22" i="56"/>
  <c r="I23" i="56"/>
  <c r="I24" i="56"/>
  <c r="I25" i="56"/>
  <c r="I26" i="56"/>
  <c r="I27" i="56"/>
  <c r="I28" i="56"/>
  <c r="I29" i="56"/>
  <c r="I30" i="56"/>
  <c r="I31" i="56"/>
  <c r="I32" i="56"/>
  <c r="I4" i="56"/>
  <c r="N29" i="53" l="1"/>
  <c r="N19" i="53"/>
  <c r="N16" i="53"/>
  <c r="N9" i="53"/>
  <c r="N13" i="53"/>
  <c r="N12" i="53"/>
  <c r="N26" i="53"/>
  <c r="N22" i="53"/>
  <c r="K21" i="53"/>
  <c r="L27" i="53"/>
  <c r="L31" i="53"/>
  <c r="M27" i="53"/>
  <c r="M31" i="53"/>
  <c r="K31" i="53"/>
  <c r="N31" i="53" s="1"/>
  <c r="K27" i="53"/>
  <c r="K32" i="53" l="1"/>
  <c r="K33" i="53" s="1"/>
  <c r="N27" i="53"/>
  <c r="Z19" i="54" l="1"/>
  <c r="Z18" i="54"/>
  <c r="Z17" i="54"/>
  <c r="AC24" i="54" s="1"/>
  <c r="O24" i="54" s="1"/>
  <c r="Z10" i="54"/>
  <c r="Z11" i="54"/>
  <c r="Z12" i="54"/>
  <c r="Z9" i="54"/>
  <c r="AA19" i="54"/>
  <c r="AB19" i="54"/>
  <c r="AB18" i="54"/>
  <c r="AA18" i="54"/>
  <c r="AA17" i="54"/>
  <c r="AB11" i="54"/>
  <c r="AB12" i="54"/>
  <c r="AB10" i="54"/>
  <c r="AA11" i="54"/>
  <c r="AA12" i="54"/>
  <c r="AA10" i="54"/>
  <c r="AA9" i="54"/>
  <c r="N1" i="53"/>
  <c r="AB6" i="54" l="1"/>
  <c r="L21" i="53"/>
  <c r="L32" i="53" s="1"/>
  <c r="M21" i="53"/>
  <c r="M32" i="53" s="1"/>
  <c r="M33" i="53" s="1"/>
  <c r="O27" i="54"/>
  <c r="AB26" i="54"/>
  <c r="F26" i="54" s="1"/>
  <c r="AC26" i="54"/>
  <c r="O26" i="54" s="1"/>
  <c r="AC25" i="54"/>
  <c r="O25" i="54" s="1"/>
  <c r="AB24" i="54"/>
  <c r="F24" i="54" s="1"/>
  <c r="AB25" i="54"/>
  <c r="F25" i="54" s="1"/>
  <c r="AA6" i="54"/>
  <c r="L33" i="53" l="1"/>
  <c r="N21" i="53"/>
  <c r="N32" i="53" s="1"/>
  <c r="N33" i="53" s="1"/>
  <c r="AC6" i="54"/>
  <c r="F27" i="54"/>
</calcChain>
</file>

<file path=xl/sharedStrings.xml><?xml version="1.0" encoding="utf-8"?>
<sst xmlns="http://schemas.openxmlformats.org/spreadsheetml/2006/main" count="334" uniqueCount="184">
  <si>
    <t>エネルギーの種類</t>
    <rPh sb="6" eb="8">
      <t>シュルイ</t>
    </rPh>
    <phoneticPr fontId="4"/>
  </si>
  <si>
    <t>灯油</t>
    <rPh sb="0" eb="2">
      <t>トウユ</t>
    </rPh>
    <phoneticPr fontId="4"/>
  </si>
  <si>
    <t>軽油</t>
    <rPh sb="0" eb="2">
      <t>ケイユ</t>
    </rPh>
    <phoneticPr fontId="4"/>
  </si>
  <si>
    <t>産業用蒸気</t>
    <rPh sb="0" eb="3">
      <t>サンギョウヨウ</t>
    </rPh>
    <rPh sb="3" eb="5">
      <t>ジョウキ</t>
    </rPh>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</si>
  <si>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</si>
  <si>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</si>
  <si>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</si>
  <si>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電気</t>
    <rPh sb="0" eb="2">
      <t>デンキ</t>
    </rPh>
    <phoneticPr fontId="4"/>
  </si>
  <si>
    <t>単位</t>
    <rPh sb="0" eb="2">
      <t>タンイ</t>
    </rPh>
    <phoneticPr fontId="4"/>
  </si>
  <si>
    <t>熱</t>
    <rPh sb="0" eb="1">
      <t>ネツ</t>
    </rPh>
    <phoneticPr fontId="4"/>
  </si>
  <si>
    <t>GJ</t>
    <phoneticPr fontId="4"/>
  </si>
  <si>
    <t>揮発油（ガソリン）</t>
    <rPh sb="0" eb="3">
      <t>キハツユ</t>
    </rPh>
    <phoneticPr fontId="4"/>
  </si>
  <si>
    <t>都市ガス</t>
    <rPh sb="0" eb="2">
      <t>トシ</t>
    </rPh>
    <phoneticPr fontId="4"/>
  </si>
  <si>
    <t>千kWh</t>
    <rPh sb="0" eb="1">
      <t>セン</t>
    </rPh>
    <phoneticPr fontId="4"/>
  </si>
  <si>
    <t>小計(a)</t>
    <rPh sb="0" eb="2">
      <t>ショウケイ</t>
    </rPh>
    <phoneticPr fontId="4"/>
  </si>
  <si>
    <t>小計(c)</t>
    <rPh sb="0" eb="2">
      <t>ショウケイ</t>
    </rPh>
    <phoneticPr fontId="4"/>
  </si>
  <si>
    <t>小計(b)</t>
    <rPh sb="0" eb="2">
      <t>ショウケイ</t>
    </rPh>
    <phoneticPr fontId="4"/>
  </si>
  <si>
    <t>年間エネルギー使用量</t>
    <rPh sb="0" eb="2">
      <t>ネンカン</t>
    </rPh>
    <rPh sb="7" eb="9">
      <t>シヨウ</t>
    </rPh>
    <rPh sb="9" eb="10">
      <t>リョウ</t>
    </rPh>
    <phoneticPr fontId="4"/>
  </si>
  <si>
    <t>合計 (A=a+b+c)</t>
    <rPh sb="0" eb="1">
      <t>ゴウ</t>
    </rPh>
    <rPh sb="1" eb="2">
      <t>ケイ</t>
    </rPh>
    <phoneticPr fontId="4"/>
  </si>
  <si>
    <t>横浜市内</t>
    <rPh sb="0" eb="3">
      <t>ヨコハマシ</t>
    </rPh>
    <rPh sb="3" eb="4">
      <t>ナイ</t>
    </rPh>
    <phoneticPr fontId="4"/>
  </si>
  <si>
    <t>川崎市内</t>
    <rPh sb="0" eb="2">
      <t>カワサキ</t>
    </rPh>
    <rPh sb="2" eb="3">
      <t>シ</t>
    </rPh>
    <rPh sb="3" eb="4">
      <t>ナイ</t>
    </rPh>
    <phoneticPr fontId="4"/>
  </si>
  <si>
    <t>No.</t>
    <phoneticPr fontId="4"/>
  </si>
  <si>
    <t>設問</t>
    <rPh sb="0" eb="2">
      <t>セツモン</t>
    </rPh>
    <phoneticPr fontId="4"/>
  </si>
  <si>
    <t>回答</t>
    <rPh sb="0" eb="2">
      <t>カイトウ</t>
    </rPh>
    <phoneticPr fontId="4"/>
  </si>
  <si>
    <t>備考</t>
    <rPh sb="0" eb="2">
      <t>ビコウ</t>
    </rPh>
    <phoneticPr fontId="4"/>
  </si>
  <si>
    <t>②自動車関係</t>
    <rPh sb="1" eb="3">
      <t>ジドウ</t>
    </rPh>
    <rPh sb="3" eb="4">
      <t>シャ</t>
    </rPh>
    <rPh sb="4" eb="6">
      <t>カンケイ</t>
    </rPh>
    <phoneticPr fontId="4"/>
  </si>
  <si>
    <t>①工場、事業所関係</t>
    <rPh sb="1" eb="3">
      <t>コウジョウ</t>
    </rPh>
    <rPh sb="4" eb="7">
      <t>ジギョウショ</t>
    </rPh>
    <rPh sb="7" eb="9">
      <t>カンケイ</t>
    </rPh>
    <phoneticPr fontId="4"/>
  </si>
  <si>
    <t>神奈川県</t>
    <rPh sb="0" eb="4">
      <t>カナガワケン</t>
    </rPh>
    <phoneticPr fontId="4"/>
  </si>
  <si>
    <t>横浜市</t>
    <rPh sb="0" eb="3">
      <t>ヨコハマシ</t>
    </rPh>
    <phoneticPr fontId="4"/>
  </si>
  <si>
    <t>川崎市</t>
    <rPh sb="0" eb="3">
      <t>カワサキシ</t>
    </rPh>
    <phoneticPr fontId="4"/>
  </si>
  <si>
    <t>提出先</t>
    <rPh sb="0" eb="2">
      <t>テイシュツ</t>
    </rPh>
    <rPh sb="2" eb="3">
      <t>サキ</t>
    </rPh>
    <phoneticPr fontId="4"/>
  </si>
  <si>
    <t>前年度の原油換算エネルギー使用量を</t>
    <rPh sb="0" eb="3">
      <t>ゼンネンド</t>
    </rPh>
    <rPh sb="4" eb="6">
      <t>ゲンユ</t>
    </rPh>
    <rPh sb="6" eb="8">
      <t>カンサン</t>
    </rPh>
    <rPh sb="13" eb="16">
      <t>シヨウリョウ</t>
    </rPh>
    <phoneticPr fontId="4"/>
  </si>
  <si>
    <t>別シート</t>
    <phoneticPr fontId="4"/>
  </si>
  <si>
    <t>で計算の上、回答してください。</t>
  </si>
  <si>
    <t>要件</t>
    <rPh sb="0" eb="2">
      <t>ヨウケン</t>
    </rPh>
    <phoneticPr fontId="4"/>
  </si>
  <si>
    <t>内容</t>
    <rPh sb="0" eb="2">
      <t>ナイヨウ</t>
    </rPh>
    <phoneticPr fontId="4"/>
  </si>
  <si>
    <t>第１号該当事業者</t>
    <rPh sb="0" eb="1">
      <t>ダイ</t>
    </rPh>
    <rPh sb="2" eb="3">
      <t>ゴウ</t>
    </rPh>
    <rPh sb="3" eb="5">
      <t>ガイトウ</t>
    </rPh>
    <rPh sb="5" eb="8">
      <t>ジギョウシャ</t>
    </rPh>
    <phoneticPr fontId="4"/>
  </si>
  <si>
    <t>第２号該当事業者</t>
    <rPh sb="0" eb="1">
      <t>ダイ</t>
    </rPh>
    <rPh sb="2" eb="3">
      <t>ゴウ</t>
    </rPh>
    <rPh sb="3" eb="5">
      <t>ガイトウ</t>
    </rPh>
    <rPh sb="5" eb="8">
      <t>ジギョウシャ</t>
    </rPh>
    <phoneticPr fontId="4"/>
  </si>
  <si>
    <t>第３号該当事業者</t>
    <rPh sb="0" eb="1">
      <t>ダイ</t>
    </rPh>
    <rPh sb="2" eb="3">
      <t>ゴウ</t>
    </rPh>
    <rPh sb="3" eb="5">
      <t>ガイトウ</t>
    </rPh>
    <rPh sb="5" eb="8">
      <t>ジギョウシャ</t>
    </rPh>
    <phoneticPr fontId="4"/>
  </si>
  <si>
    <t>前年度末（３月31日）時点の状況について回答してください。</t>
    <rPh sb="0" eb="3">
      <t>ゼンネンド</t>
    </rPh>
    <rPh sb="3" eb="4">
      <t>マツ</t>
    </rPh>
    <rPh sb="6" eb="7">
      <t>ガツ</t>
    </rPh>
    <rPh sb="9" eb="10">
      <t>ニチ</t>
    </rPh>
    <rPh sb="11" eb="13">
      <t>ジテン</t>
    </rPh>
    <rPh sb="14" eb="16">
      <t>ジョウキョウ</t>
    </rPh>
    <rPh sb="20" eb="22">
      <t>カイトウ</t>
    </rPh>
    <phoneticPr fontId="4"/>
  </si>
  <si>
    <t>←A23～A26セル…条件付き書式設定あり：V22セルが「はい」の場合はセルの網掛け解除</t>
    <rPh sb="11" eb="13">
      <t>ジョウケン</t>
    </rPh>
    <rPh sb="13" eb="14">
      <t>ツ</t>
    </rPh>
    <rPh sb="15" eb="17">
      <t>ショシキ</t>
    </rPh>
    <rPh sb="17" eb="19">
      <t>セッテイ</t>
    </rPh>
    <rPh sb="33" eb="35">
      <t>バアイ</t>
    </rPh>
    <rPh sb="39" eb="41">
      <t>アミカ</t>
    </rPh>
    <rPh sb="42" eb="44">
      <t>カイジョ</t>
    </rPh>
    <phoneticPr fontId="4"/>
  </si>
  <si>
    <t>←V23～V26セル…条件付き書式設定あり：V22セルが「はい」、自身のセルが「（選択）」の場合はセルを黄色く網掛け</t>
    <rPh sb="11" eb="13">
      <t>ジョウケン</t>
    </rPh>
    <rPh sb="13" eb="14">
      <t>ツ</t>
    </rPh>
    <rPh sb="15" eb="17">
      <t>ショシキ</t>
    </rPh>
    <rPh sb="17" eb="19">
      <t>セッテイ</t>
    </rPh>
    <rPh sb="33" eb="35">
      <t>ジシン</t>
    </rPh>
    <rPh sb="41" eb="43">
      <t>センタク</t>
    </rPh>
    <rPh sb="46" eb="48">
      <t>バアイ</t>
    </rPh>
    <rPh sb="52" eb="54">
      <t>キイロ</t>
    </rPh>
    <rPh sb="55" eb="57">
      <t>アミカ</t>
    </rPh>
    <phoneticPr fontId="4"/>
  </si>
  <si>
    <t>←Ｖ22セル…条件付き書式設定あり：「（選択）」に等しい場合はセルを黄色く網掛け</t>
    <rPh sb="7" eb="9">
      <t>ジョウケン</t>
    </rPh>
    <rPh sb="9" eb="10">
      <t>ツ</t>
    </rPh>
    <rPh sb="11" eb="13">
      <t>ショシキ</t>
    </rPh>
    <rPh sb="13" eb="15">
      <t>セッテイ</t>
    </rPh>
    <rPh sb="20" eb="22">
      <t>センタク</t>
    </rPh>
    <rPh sb="25" eb="26">
      <t>ヒト</t>
    </rPh>
    <rPh sb="28" eb="30">
      <t>バアイ</t>
    </rPh>
    <rPh sb="34" eb="36">
      <t>キイロ</t>
    </rPh>
    <rPh sb="37" eb="39">
      <t>アミカ</t>
    </rPh>
    <phoneticPr fontId="4"/>
  </si>
  <si>
    <t>←①と同様の条件付き書式設定あり</t>
    <rPh sb="3" eb="5">
      <t>ドウヨウ</t>
    </rPh>
    <rPh sb="6" eb="8">
      <t>ジョウケン</t>
    </rPh>
    <rPh sb="8" eb="9">
      <t>ツ</t>
    </rPh>
    <rPh sb="10" eb="12">
      <t>ショシキ</t>
    </rPh>
    <rPh sb="12" eb="14">
      <t>セッテイ</t>
    </rPh>
    <phoneticPr fontId="4"/>
  </si>
  <si>
    <t>誤選択</t>
    <rPh sb="0" eb="1">
      <t>ゴ</t>
    </rPh>
    <rPh sb="1" eb="3">
      <t>センタク</t>
    </rPh>
    <phoneticPr fontId="4"/>
  </si>
  <si>
    <t>未選択</t>
    <rPh sb="0" eb="1">
      <t>ミ</t>
    </rPh>
    <rPh sb="1" eb="3">
      <t>センタク</t>
    </rPh>
    <phoneticPr fontId="4"/>
  </si>
  <si>
    <t>①</t>
    <phoneticPr fontId="4"/>
  </si>
  <si>
    <t>②</t>
    <phoneticPr fontId="4"/>
  </si>
  <si>
    <t>県</t>
    <rPh sb="0" eb="1">
      <t>ケン</t>
    </rPh>
    <phoneticPr fontId="4"/>
  </si>
  <si>
    <t>横浜</t>
    <rPh sb="0" eb="2">
      <t>ヨコハマ</t>
    </rPh>
    <phoneticPr fontId="4"/>
  </si>
  <si>
    <t>川崎</t>
    <rPh sb="0" eb="2">
      <t>カワサキ</t>
    </rPh>
    <phoneticPr fontId="4"/>
  </si>
  <si>
    <t>合計</t>
    <rPh sb="0" eb="2">
      <t>ゴウケイ</t>
    </rPh>
    <phoneticPr fontId="4"/>
  </si>
  <si>
    <t>※提出義務がなくても、該当区域内で事業活動を営んでいる場合は、計画書等を任意提出することが可能です。
   （詳しくは、県・２市それぞれの担当課にお問い合わせください。</t>
    <phoneticPr fontId="4"/>
  </si>
  <si>
    <t>【参考：提出義務者の区分】</t>
    <rPh sb="1" eb="3">
      <t>サンコウ</t>
    </rPh>
    <rPh sb="4" eb="6">
      <t>テイシュツ</t>
    </rPh>
    <rPh sb="6" eb="8">
      <t>ギム</t>
    </rPh>
    <rPh sb="8" eb="9">
      <t>シャ</t>
    </rPh>
    <rPh sb="10" eb="12">
      <t>クブン</t>
    </rPh>
    <phoneticPr fontId="4"/>
  </si>
  <si>
    <t>神奈川県事業活動温暖化対策計画書制度等の対象事業者判定シート</t>
    <rPh sb="0" eb="4">
      <t>カナガワケン</t>
    </rPh>
    <rPh sb="4" eb="6">
      <t>ジギョウ</t>
    </rPh>
    <rPh sb="6" eb="8">
      <t>カツドウ</t>
    </rPh>
    <rPh sb="8" eb="10">
      <t>オンダン</t>
    </rPh>
    <rPh sb="10" eb="11">
      <t>カ</t>
    </rPh>
    <rPh sb="11" eb="13">
      <t>タイサク</t>
    </rPh>
    <rPh sb="13" eb="16">
      <t>ケイカクショ</t>
    </rPh>
    <rPh sb="16" eb="18">
      <t>セイド</t>
    </rPh>
    <rPh sb="18" eb="19">
      <t>トウ</t>
    </rPh>
    <rPh sb="20" eb="22">
      <t>タイショウ</t>
    </rPh>
    <rPh sb="22" eb="25">
      <t>ジギョウシャ</t>
    </rPh>
    <rPh sb="25" eb="27">
      <t>ハンテイ</t>
    </rPh>
    <phoneticPr fontId="4"/>
  </si>
  <si>
    <t>１　確認事項</t>
    <rPh sb="2" eb="4">
      <t>カクニン</t>
    </rPh>
    <rPh sb="4" eb="6">
      <t>ジコウ</t>
    </rPh>
    <phoneticPr fontId="4"/>
  </si>
  <si>
    <t>２　判定</t>
    <rPh sb="2" eb="4">
      <t>ハンテイ</t>
    </rPh>
    <phoneticPr fontId="4"/>
  </si>
  <si>
    <t>計画書等の提出義務の確認結果は次のとおりです。</t>
    <rPh sb="0" eb="3">
      <t>ケイカクショ</t>
    </rPh>
    <rPh sb="3" eb="4">
      <t>トウ</t>
    </rPh>
    <rPh sb="5" eb="7">
      <t>テイシュツ</t>
    </rPh>
    <rPh sb="7" eb="9">
      <t>ギム</t>
    </rPh>
    <rPh sb="10" eb="12">
      <t>カクニン</t>
    </rPh>
    <rPh sb="12" eb="14">
      <t>ケッカ</t>
    </rPh>
    <rPh sb="15" eb="16">
      <t>ツギ</t>
    </rPh>
    <phoneticPr fontId="4"/>
  </si>
  <si>
    <t>画像出典：経済産業省 資源エネルギー庁 パンフレット「省エネ法の概要」</t>
    <rPh sb="0" eb="2">
      <t>ガゾウ</t>
    </rPh>
    <phoneticPr fontId="4"/>
  </si>
  <si>
    <t>（選択）</t>
  </si>
  <si>
    <t>①、②それぞれについて、設問に回答してください。（グレー網掛け部分は回答不要）</t>
    <rPh sb="12" eb="14">
      <t>セツモン</t>
    </rPh>
    <rPh sb="15" eb="17">
      <t>カイトウ</t>
    </rPh>
    <rPh sb="28" eb="30">
      <t>アミカ</t>
    </rPh>
    <rPh sb="31" eb="33">
      <t>ブブン</t>
    </rPh>
    <rPh sb="34" eb="36">
      <t>カイトウ</t>
    </rPh>
    <rPh sb="36" eb="38">
      <t>フヨウ</t>
    </rPh>
    <phoneticPr fontId="4"/>
  </si>
  <si>
    <t>2025ver1</t>
    <phoneticPr fontId="4"/>
  </si>
  <si>
    <t>「原油換算エネルギー使用量」簡易計算シート</t>
    <rPh sb="1" eb="3">
      <t>ゲンユ</t>
    </rPh>
    <rPh sb="3" eb="5">
      <t>カンサン</t>
    </rPh>
    <rPh sb="10" eb="13">
      <t>シヨウリョウ</t>
    </rPh>
    <rPh sb="14" eb="16">
      <t>カンイ</t>
    </rPh>
    <rPh sb="16" eb="18">
      <t>ケイサン</t>
    </rPh>
    <phoneticPr fontId="4"/>
  </si>
  <si>
    <t>燃料</t>
    <rPh sb="0" eb="2">
      <t>ネンリョウ</t>
    </rPh>
    <phoneticPr fontId="3"/>
  </si>
  <si>
    <t>化石燃料</t>
    <rPh sb="0" eb="2">
      <t>カセキ</t>
    </rPh>
    <phoneticPr fontId="3"/>
  </si>
  <si>
    <t>原油(コンデンセートを除く)</t>
  </si>
  <si>
    <t>原油のうちコンデンセート(NGL)</t>
    <rPh sb="0" eb="2">
      <t>ゲンユ</t>
    </rPh>
    <phoneticPr fontId="5"/>
  </si>
  <si>
    <t>揮発油（ガソリン）</t>
  </si>
  <si>
    <t>ナフサ</t>
  </si>
  <si>
    <t>ジェット燃料油</t>
    <rPh sb="4" eb="7">
      <t>ネンリョウユ</t>
    </rPh>
    <phoneticPr fontId="4"/>
  </si>
  <si>
    <t>灯油</t>
  </si>
  <si>
    <t>軽油</t>
  </si>
  <si>
    <t>Ａ重油</t>
  </si>
  <si>
    <t>Ｂ・Ｃ重油</t>
  </si>
  <si>
    <t>石油アスファルト</t>
  </si>
  <si>
    <t>石油コークス</t>
  </si>
  <si>
    <t>石油ガス_液化石油ガス(ＬＰＧ)</t>
    <rPh sb="0" eb="2">
      <t>セキユ</t>
    </rPh>
    <phoneticPr fontId="3"/>
  </si>
  <si>
    <t>石油ガス_石油系炭化水素ガス</t>
  </si>
  <si>
    <t>可燃性天然ガス_液化天然ガス（ＬＮＧ）</t>
  </si>
  <si>
    <t>可燃性天然ガス_その他可燃性天然ガス</t>
  </si>
  <si>
    <t>石炭_輸入原料炭</t>
    <rPh sb="0" eb="2">
      <t>セキタン</t>
    </rPh>
    <rPh sb="3" eb="5">
      <t>ユニュウ</t>
    </rPh>
    <phoneticPr fontId="4"/>
  </si>
  <si>
    <t>石炭_コークス用原料炭</t>
    <rPh sb="7" eb="8">
      <t>ヨウ</t>
    </rPh>
    <rPh sb="8" eb="10">
      <t>ゲンリョウ</t>
    </rPh>
    <rPh sb="10" eb="11">
      <t>スミ</t>
    </rPh>
    <phoneticPr fontId="4"/>
  </si>
  <si>
    <t>石炭_吹込用原料炭</t>
    <rPh sb="3" eb="5">
      <t>フキコ</t>
    </rPh>
    <rPh sb="5" eb="6">
      <t>ヨウ</t>
    </rPh>
    <rPh sb="6" eb="8">
      <t>ゲンリョウ</t>
    </rPh>
    <rPh sb="8" eb="9">
      <t>スミ</t>
    </rPh>
    <phoneticPr fontId="4"/>
  </si>
  <si>
    <t>石炭_輸入一般炭</t>
    <rPh sb="3" eb="5">
      <t>ユニュウ</t>
    </rPh>
    <phoneticPr fontId="4"/>
  </si>
  <si>
    <t>石炭_国産一般炭</t>
    <rPh sb="3" eb="5">
      <t>コクサン</t>
    </rPh>
    <rPh sb="5" eb="7">
      <t>イッパン</t>
    </rPh>
    <rPh sb="7" eb="8">
      <t>スミ</t>
    </rPh>
    <phoneticPr fontId="4"/>
  </si>
  <si>
    <t>石炭_輸入無煙炭</t>
    <rPh sb="3" eb="5">
      <t>ユニュウ</t>
    </rPh>
    <phoneticPr fontId="4"/>
  </si>
  <si>
    <t>石炭コークス</t>
  </si>
  <si>
    <t>コールタール</t>
  </si>
  <si>
    <t>コークス炉ガス</t>
  </si>
  <si>
    <t>高炉ガス</t>
  </si>
  <si>
    <t>発電用高炉ガス</t>
    <rPh sb="2" eb="3">
      <t>ヨウ</t>
    </rPh>
    <phoneticPr fontId="4"/>
  </si>
  <si>
    <t>転炉ガス</t>
  </si>
  <si>
    <t>都市ガス</t>
    <rPh sb="0" eb="2">
      <t>トシ</t>
    </rPh>
    <phoneticPr fontId="3"/>
  </si>
  <si>
    <t>その他の化石燃料</t>
    <rPh sb="2" eb="3">
      <t>タ</t>
    </rPh>
    <rPh sb="4" eb="6">
      <t>カセキ</t>
    </rPh>
    <rPh sb="6" eb="8">
      <t>ネンリョウ</t>
    </rPh>
    <phoneticPr fontId="3"/>
  </si>
  <si>
    <t>非化石燃料</t>
    <rPh sb="0" eb="1">
      <t>ヒ</t>
    </rPh>
    <rPh sb="1" eb="3">
      <t>カセキ</t>
    </rPh>
    <phoneticPr fontId="3"/>
  </si>
  <si>
    <t>黒液</t>
    <rPh sb="0" eb="2">
      <t>クロエキ</t>
    </rPh>
    <phoneticPr fontId="4"/>
  </si>
  <si>
    <t>木材</t>
    <rPh sb="0" eb="2">
      <t>モクザイ</t>
    </rPh>
    <phoneticPr fontId="4"/>
  </si>
  <si>
    <t>木質廃材</t>
    <rPh sb="0" eb="4">
      <t>モクシツハイザイ</t>
    </rPh>
    <phoneticPr fontId="4"/>
  </si>
  <si>
    <t>バイオエタノール</t>
  </si>
  <si>
    <t>バイオディーゼル</t>
  </si>
  <si>
    <t>バイオガス</t>
  </si>
  <si>
    <t>その他バイオマス</t>
    <rPh sb="2" eb="3">
      <t>タ</t>
    </rPh>
    <phoneticPr fontId="4"/>
  </si>
  <si>
    <t>RDF</t>
  </si>
  <si>
    <t>RPF</t>
  </si>
  <si>
    <t>廃タイヤ</t>
    <rPh sb="0" eb="1">
      <t>ハイ</t>
    </rPh>
    <phoneticPr fontId="4"/>
  </si>
  <si>
    <t>廃プラスチック（一般廃棄物）</t>
    <rPh sb="0" eb="1">
      <t>ハイ</t>
    </rPh>
    <rPh sb="8" eb="13">
      <t>イッパンハイキブツ</t>
    </rPh>
    <phoneticPr fontId="4"/>
  </si>
  <si>
    <t>廃プラスチック（産業廃棄物）</t>
    <rPh sb="0" eb="1">
      <t>ハイ</t>
    </rPh>
    <rPh sb="8" eb="13">
      <t>サンギョウハイキブツ</t>
    </rPh>
    <phoneticPr fontId="4"/>
  </si>
  <si>
    <t>廃油</t>
    <rPh sb="0" eb="2">
      <t>ハイユ</t>
    </rPh>
    <phoneticPr fontId="4"/>
  </si>
  <si>
    <t>廃棄物ガス</t>
    <rPh sb="0" eb="3">
      <t>ハイキブツ</t>
    </rPh>
    <phoneticPr fontId="4"/>
  </si>
  <si>
    <t>混合廃材</t>
    <rPh sb="0" eb="4">
      <t>コンゴウハイザイ</t>
    </rPh>
    <phoneticPr fontId="4"/>
  </si>
  <si>
    <t>水素</t>
    <rPh sb="0" eb="2">
      <t>スイソ</t>
    </rPh>
    <phoneticPr fontId="4"/>
  </si>
  <si>
    <t>アンモニア</t>
  </si>
  <si>
    <t>熱</t>
    <rPh sb="0" eb="1">
      <t>ネツ</t>
    </rPh>
    <phoneticPr fontId="3"/>
  </si>
  <si>
    <t>他者から購入した熱</t>
    <rPh sb="0" eb="2">
      <t>タシャ</t>
    </rPh>
    <rPh sb="4" eb="6">
      <t>コウニュウ</t>
    </rPh>
    <rPh sb="8" eb="9">
      <t>ネツ</t>
    </rPh>
    <phoneticPr fontId="3"/>
  </si>
  <si>
    <t>産業用蒸気</t>
    <rPh sb="0" eb="3">
      <t>サンギョウヨウ</t>
    </rPh>
    <rPh sb="3" eb="5">
      <t>ジョウキ</t>
    </rPh>
    <phoneticPr fontId="5"/>
  </si>
  <si>
    <t>産業用以外の蒸気</t>
    <rPh sb="0" eb="3">
      <t>サンギョウヨウ</t>
    </rPh>
    <rPh sb="3" eb="5">
      <t>イガイ</t>
    </rPh>
    <rPh sb="6" eb="8">
      <t>ジョウキ</t>
    </rPh>
    <phoneticPr fontId="5"/>
  </si>
  <si>
    <t>温水</t>
    <rPh sb="0" eb="2">
      <t>オンスイ</t>
    </rPh>
    <phoneticPr fontId="5"/>
  </si>
  <si>
    <t>冷水</t>
    <rPh sb="0" eb="2">
      <t>レイスイ</t>
    </rPh>
    <phoneticPr fontId="5"/>
  </si>
  <si>
    <t>その他の購入熱</t>
    <rPh sb="2" eb="3">
      <t>タ</t>
    </rPh>
    <rPh sb="4" eb="6">
      <t>コウニュウ</t>
    </rPh>
    <rPh sb="6" eb="7">
      <t>ネツ</t>
    </rPh>
    <phoneticPr fontId="3"/>
  </si>
  <si>
    <t>その他使用した熱</t>
    <rPh sb="3" eb="5">
      <t>シヨウ</t>
    </rPh>
    <rPh sb="7" eb="8">
      <t>ネツ</t>
    </rPh>
    <phoneticPr fontId="3"/>
  </si>
  <si>
    <t>電気</t>
    <rPh sb="0" eb="2">
      <t>デンキ</t>
    </rPh>
    <phoneticPr fontId="3"/>
  </si>
  <si>
    <t>電気事業者からの買電</t>
    <rPh sb="0" eb="2">
      <t>デンキ</t>
    </rPh>
    <rPh sb="8" eb="10">
      <t>カイデン</t>
    </rPh>
    <phoneticPr fontId="5"/>
  </si>
  <si>
    <t>上記以外の買電</t>
    <rPh sb="0" eb="2">
      <t>ジョウキ</t>
    </rPh>
    <rPh sb="2" eb="4">
      <t>イガイ</t>
    </rPh>
    <rPh sb="5" eb="7">
      <t>カイデン</t>
    </rPh>
    <phoneticPr fontId="3"/>
  </si>
  <si>
    <t>その他の買電</t>
    <rPh sb="2" eb="3">
      <t>タ</t>
    </rPh>
    <rPh sb="4" eb="6">
      <t>カイデン</t>
    </rPh>
    <phoneticPr fontId="3"/>
  </si>
  <si>
    <t>自家発電</t>
    <rPh sb="0" eb="2">
      <t>ジカ</t>
    </rPh>
    <rPh sb="2" eb="4">
      <t>ハツデン</t>
    </rPh>
    <phoneticPr fontId="4"/>
  </si>
  <si>
    <t>大分類</t>
    <rPh sb="0" eb="3">
      <t>ダイブンルイ</t>
    </rPh>
    <phoneticPr fontId="4"/>
  </si>
  <si>
    <t>中分類</t>
    <rPh sb="0" eb="3">
      <t>チュウブンルイ</t>
    </rPh>
    <phoneticPr fontId="4"/>
  </si>
  <si>
    <t>小分類</t>
    <rPh sb="0" eb="3">
      <t>ショウブンルイ</t>
    </rPh>
    <phoneticPr fontId="4"/>
  </si>
  <si>
    <t>熱量換算係数一覧表（エネルギー種別）</t>
    <rPh sb="0" eb="2">
      <t>ネツリョウ</t>
    </rPh>
    <rPh sb="2" eb="4">
      <t>カンサン</t>
    </rPh>
    <rPh sb="4" eb="6">
      <t>ケイスウ</t>
    </rPh>
    <rPh sb="6" eb="8">
      <t>イチラン</t>
    </rPh>
    <rPh sb="8" eb="9">
      <t>ヒョウ</t>
    </rPh>
    <phoneticPr fontId="4"/>
  </si>
  <si>
    <t>②自動車関係</t>
    <rPh sb="1" eb="4">
      <t>ジドウシャ</t>
    </rPh>
    <rPh sb="4" eb="6">
      <t>カンケイ</t>
    </rPh>
    <phoneticPr fontId="4"/>
  </si>
  <si>
    <r>
      <t>県内に設置しているすべての工場又は事務所その他の事業場（以下、「工場等」という。）において、前年度の</t>
    </r>
    <r>
      <rPr>
        <b/>
        <sz val="9"/>
        <rFont val="游ゴシック"/>
        <family val="3"/>
        <charset val="128"/>
      </rPr>
      <t>原油換算エネルギー使用量が1,500kl以上</t>
    </r>
    <r>
      <rPr>
        <sz val="9"/>
        <rFont val="游ゴシック"/>
        <family val="3"/>
        <charset val="128"/>
      </rPr>
      <t>の事業者</t>
    </r>
    <phoneticPr fontId="4"/>
  </si>
  <si>
    <r>
      <t>連鎖化事業者</t>
    </r>
    <r>
      <rPr>
        <vertAlign val="superscript"/>
        <sz val="9"/>
        <rFont val="游ゴシック"/>
        <family val="3"/>
        <charset val="128"/>
      </rPr>
      <t>※</t>
    </r>
    <r>
      <rPr>
        <sz val="9"/>
        <rFont val="游ゴシック"/>
        <family val="3"/>
        <charset val="128"/>
      </rPr>
      <t>のうち、当該連鎖化事業者が県内に設置しているすべての工場等及び加盟者が県内に設置している当該連鎖化事業に係るすべての工場等において、前年度の</t>
    </r>
    <r>
      <rPr>
        <b/>
        <sz val="9"/>
        <rFont val="游ゴシック"/>
        <family val="3"/>
        <charset val="128"/>
      </rPr>
      <t>原油換算エネルギー使用量が1,500kl以上</t>
    </r>
    <r>
      <rPr>
        <sz val="9"/>
        <rFont val="游ゴシック"/>
        <family val="3"/>
        <charset val="128"/>
      </rPr>
      <t>の事業者（フランチャイズチェーン等）</t>
    </r>
    <rPh sb="115" eb="116">
      <t>トウ</t>
    </rPh>
    <phoneticPr fontId="4"/>
  </si>
  <si>
    <r>
      <t>前年度の3月31日現在において、県内に使用の本拠の位置を有する</t>
    </r>
    <r>
      <rPr>
        <b/>
        <sz val="9"/>
        <rFont val="游ゴシック"/>
        <family val="3"/>
        <charset val="128"/>
      </rPr>
      <t>自動車を100台以上</t>
    </r>
    <r>
      <rPr>
        <sz val="9"/>
        <rFont val="游ゴシック"/>
        <family val="3"/>
        <charset val="128"/>
      </rPr>
      <t>使用する事業者</t>
    </r>
    <phoneticPr fontId="4"/>
  </si>
  <si>
    <r>
      <rPr>
        <b/>
        <sz val="10"/>
        <rFont val="游ゴシック"/>
        <family val="3"/>
        <charset val="128"/>
      </rPr>
      <t>神奈川県内（全域）</t>
    </r>
    <r>
      <rPr>
        <sz val="10"/>
        <rFont val="游ゴシック"/>
        <family val="3"/>
        <charset val="128"/>
      </rPr>
      <t>における原油換算エネルギー使用量は</t>
    </r>
    <r>
      <rPr>
        <b/>
        <sz val="10"/>
        <rFont val="游ゴシック"/>
        <family val="3"/>
        <charset val="128"/>
      </rPr>
      <t>「1,500kL以上」</t>
    </r>
    <r>
      <rPr>
        <sz val="10"/>
        <rFont val="游ゴシック"/>
        <family val="3"/>
        <charset val="128"/>
      </rPr>
      <t>ですか？</t>
    </r>
    <rPh sb="0" eb="4">
      <t>カナガワケン</t>
    </rPh>
    <rPh sb="4" eb="5">
      <t>ナイ</t>
    </rPh>
    <rPh sb="6" eb="8">
      <t>ゼンイキ</t>
    </rPh>
    <rPh sb="13" eb="17">
      <t>ゲンユカンサン</t>
    </rPh>
    <rPh sb="22" eb="25">
      <t>シヨウリョウ</t>
    </rPh>
    <rPh sb="34" eb="36">
      <t>イジョウ</t>
    </rPh>
    <phoneticPr fontId="4"/>
  </si>
  <si>
    <r>
      <rPr>
        <b/>
        <sz val="10"/>
        <rFont val="游ゴシック"/>
        <family val="3"/>
        <charset val="128"/>
      </rPr>
      <t>横浜市内</t>
    </r>
    <r>
      <rPr>
        <sz val="10"/>
        <rFont val="游ゴシック"/>
        <family val="3"/>
        <charset val="128"/>
      </rPr>
      <t>における原油換算エネルギー使用量は</t>
    </r>
    <r>
      <rPr>
        <b/>
        <sz val="10"/>
        <rFont val="游ゴシック"/>
        <family val="3"/>
        <charset val="128"/>
      </rPr>
      <t>「1,500kL以上」</t>
    </r>
    <r>
      <rPr>
        <sz val="10"/>
        <rFont val="游ゴシック"/>
        <family val="3"/>
        <charset val="128"/>
      </rPr>
      <t>ですか？</t>
    </r>
    <rPh sb="0" eb="3">
      <t>ヨコハマシ</t>
    </rPh>
    <rPh sb="3" eb="4">
      <t>ナイ</t>
    </rPh>
    <rPh sb="8" eb="12">
      <t>ゲンユカンサン</t>
    </rPh>
    <rPh sb="17" eb="20">
      <t>シヨウリョウ</t>
    </rPh>
    <rPh sb="29" eb="31">
      <t>イジョウ</t>
    </rPh>
    <phoneticPr fontId="4"/>
  </si>
  <si>
    <r>
      <rPr>
        <b/>
        <sz val="10"/>
        <rFont val="游ゴシック"/>
        <family val="3"/>
        <charset val="128"/>
      </rPr>
      <t>川崎市内</t>
    </r>
    <r>
      <rPr>
        <sz val="10"/>
        <rFont val="游ゴシック"/>
        <family val="3"/>
        <charset val="128"/>
      </rPr>
      <t>における原油換算エネルギー使用量は</t>
    </r>
    <r>
      <rPr>
        <b/>
        <sz val="10"/>
        <rFont val="游ゴシック"/>
        <family val="3"/>
        <charset val="128"/>
      </rPr>
      <t>「1,500kL以上」</t>
    </r>
    <r>
      <rPr>
        <sz val="10"/>
        <rFont val="游ゴシック"/>
        <family val="3"/>
        <charset val="128"/>
      </rPr>
      <t>ですか？</t>
    </r>
    <rPh sb="0" eb="3">
      <t>カワサキシ</t>
    </rPh>
    <rPh sb="3" eb="4">
      <t>ナイ</t>
    </rPh>
    <rPh sb="8" eb="12">
      <t>ゲンユカンサン</t>
    </rPh>
    <rPh sb="17" eb="20">
      <t>シヨウリョウ</t>
    </rPh>
    <rPh sb="29" eb="31">
      <t>イジョウ</t>
    </rPh>
    <phoneticPr fontId="4"/>
  </si>
  <si>
    <r>
      <rPr>
        <b/>
        <sz val="10"/>
        <rFont val="游ゴシック"/>
        <family val="3"/>
        <charset val="128"/>
      </rPr>
      <t>横浜・川崎を除く県内市町村</t>
    </r>
    <r>
      <rPr>
        <sz val="10"/>
        <rFont val="游ゴシック"/>
        <family val="3"/>
        <charset val="128"/>
      </rPr>
      <t>において、原油換算エネルギー使用量が</t>
    </r>
    <r>
      <rPr>
        <b/>
        <sz val="10"/>
        <rFont val="游ゴシック"/>
        <family val="3"/>
        <charset val="128"/>
      </rPr>
      <t>「15kL以上」の工場、事業所等が１つ以上</t>
    </r>
    <r>
      <rPr>
        <sz val="10"/>
        <rFont val="游ゴシック"/>
        <family val="3"/>
        <charset val="128"/>
      </rPr>
      <t>ありますか？</t>
    </r>
    <rPh sb="0" eb="2">
      <t>ヨコハマ</t>
    </rPh>
    <rPh sb="3" eb="5">
      <t>カワサキ</t>
    </rPh>
    <rPh sb="6" eb="7">
      <t>ノゾ</t>
    </rPh>
    <rPh sb="8" eb="10">
      <t>ケンナイ</t>
    </rPh>
    <rPh sb="10" eb="13">
      <t>シチョウソン</t>
    </rPh>
    <rPh sb="18" eb="22">
      <t>ゲンユカンサン</t>
    </rPh>
    <rPh sb="27" eb="30">
      <t>シヨウリョウ</t>
    </rPh>
    <rPh sb="36" eb="38">
      <t>イジョウ</t>
    </rPh>
    <rPh sb="40" eb="42">
      <t>コウジョウ</t>
    </rPh>
    <rPh sb="43" eb="46">
      <t>ジギョウショ</t>
    </rPh>
    <rPh sb="46" eb="47">
      <t>トウ</t>
    </rPh>
    <rPh sb="50" eb="52">
      <t>イジョウ</t>
    </rPh>
    <phoneticPr fontId="4"/>
  </si>
  <si>
    <r>
      <rPr>
        <b/>
        <sz val="10"/>
        <rFont val="游ゴシック"/>
        <family val="3"/>
        <charset val="128"/>
      </rPr>
      <t>神奈川県内</t>
    </r>
    <r>
      <rPr>
        <sz val="10"/>
        <rFont val="游ゴシック"/>
        <family val="3"/>
        <charset val="128"/>
      </rPr>
      <t>に使用の本拠を有する自動車の所有台数は</t>
    </r>
    <r>
      <rPr>
        <b/>
        <sz val="10"/>
        <rFont val="游ゴシック"/>
        <family val="3"/>
        <charset val="128"/>
      </rPr>
      <t>「100台以上」</t>
    </r>
    <r>
      <rPr>
        <sz val="10"/>
        <rFont val="游ゴシック"/>
        <family val="3"/>
        <charset val="128"/>
      </rPr>
      <t>ですか？</t>
    </r>
    <rPh sb="0" eb="4">
      <t>カナガワケン</t>
    </rPh>
    <rPh sb="4" eb="5">
      <t>ナイ</t>
    </rPh>
    <rPh sb="19" eb="21">
      <t>ショユウ</t>
    </rPh>
    <rPh sb="21" eb="23">
      <t>ダイスウ</t>
    </rPh>
    <rPh sb="28" eb="31">
      <t>ダイイジョウ</t>
    </rPh>
    <phoneticPr fontId="4"/>
  </si>
  <si>
    <r>
      <rPr>
        <b/>
        <sz val="10"/>
        <rFont val="游ゴシック"/>
        <family val="3"/>
        <charset val="128"/>
      </rPr>
      <t>横浜市内</t>
    </r>
    <r>
      <rPr>
        <sz val="10"/>
        <rFont val="游ゴシック"/>
        <family val="3"/>
        <charset val="128"/>
      </rPr>
      <t>に使用の本拠を有する自動車の所有台数は</t>
    </r>
    <r>
      <rPr>
        <b/>
        <sz val="10"/>
        <rFont val="游ゴシック"/>
        <family val="3"/>
        <charset val="128"/>
      </rPr>
      <t>「100台以上」</t>
    </r>
    <r>
      <rPr>
        <sz val="10"/>
        <rFont val="游ゴシック"/>
        <family val="3"/>
        <charset val="128"/>
      </rPr>
      <t>ですか？</t>
    </r>
    <rPh sb="0" eb="3">
      <t>ヨコハマシ</t>
    </rPh>
    <rPh sb="3" eb="4">
      <t>ナイ</t>
    </rPh>
    <rPh sb="5" eb="7">
      <t>シヨウ</t>
    </rPh>
    <rPh sb="8" eb="10">
      <t>ホンキョ</t>
    </rPh>
    <rPh sb="11" eb="12">
      <t>ユウ</t>
    </rPh>
    <rPh sb="14" eb="17">
      <t>ジドウシャ</t>
    </rPh>
    <rPh sb="18" eb="20">
      <t>ショユウ</t>
    </rPh>
    <rPh sb="20" eb="22">
      <t>ダイスウ</t>
    </rPh>
    <phoneticPr fontId="4"/>
  </si>
  <si>
    <r>
      <rPr>
        <b/>
        <sz val="10"/>
        <rFont val="游ゴシック"/>
        <family val="3"/>
        <charset val="128"/>
      </rPr>
      <t>川崎市内</t>
    </r>
    <r>
      <rPr>
        <sz val="10"/>
        <rFont val="游ゴシック"/>
        <family val="3"/>
        <charset val="128"/>
      </rPr>
      <t>に使用の本拠を有する自動車の所有台数は</t>
    </r>
    <r>
      <rPr>
        <b/>
        <sz val="10"/>
        <rFont val="游ゴシック"/>
        <family val="3"/>
        <charset val="128"/>
      </rPr>
      <t>「100台以上」</t>
    </r>
    <r>
      <rPr>
        <sz val="10"/>
        <rFont val="游ゴシック"/>
        <family val="3"/>
        <charset val="128"/>
      </rPr>
      <t>ですか？</t>
    </r>
    <rPh sb="0" eb="3">
      <t>カワサキシ</t>
    </rPh>
    <rPh sb="3" eb="4">
      <t>ナイ</t>
    </rPh>
    <rPh sb="18" eb="20">
      <t>ショユウ</t>
    </rPh>
    <rPh sb="20" eb="22">
      <t>ダイスウ</t>
    </rPh>
    <phoneticPr fontId="4"/>
  </si>
  <si>
    <t>※既に計画書等を提出している場合は、「◇提出義務なし◇」となっても、書類の提出が必要になる場合があります。（神奈川県の場合、特定大規模事業者が計画期間中に一定規模未満となっても、当該計画期間中は報告書の提出が必要）</t>
    <rPh sb="1" eb="2">
      <t>スデ</t>
    </rPh>
    <rPh sb="3" eb="6">
      <t>ケイカクショ</t>
    </rPh>
    <rPh sb="6" eb="7">
      <t>トウ</t>
    </rPh>
    <rPh sb="8" eb="10">
      <t>テイシュツ</t>
    </rPh>
    <rPh sb="14" eb="16">
      <t>バアイ</t>
    </rPh>
    <rPh sb="20" eb="22">
      <t>テイシュツ</t>
    </rPh>
    <rPh sb="22" eb="24">
      <t>ギム</t>
    </rPh>
    <rPh sb="34" eb="36">
      <t>ショルイ</t>
    </rPh>
    <rPh sb="37" eb="39">
      <t>テイシュツ</t>
    </rPh>
    <rPh sb="40" eb="42">
      <t>ヒツヨウ</t>
    </rPh>
    <rPh sb="45" eb="47">
      <t>バアイ</t>
    </rPh>
    <rPh sb="54" eb="58">
      <t>カナガワケン</t>
    </rPh>
    <rPh sb="59" eb="61">
      <t>バアイ</t>
    </rPh>
    <rPh sb="62" eb="64">
      <t>トクテイ</t>
    </rPh>
    <rPh sb="64" eb="67">
      <t>ダイキボ</t>
    </rPh>
    <rPh sb="67" eb="70">
      <t>ジギョウシャ</t>
    </rPh>
    <rPh sb="71" eb="73">
      <t>ケイカク</t>
    </rPh>
    <rPh sb="73" eb="75">
      <t>キカン</t>
    </rPh>
    <rPh sb="75" eb="76">
      <t>ナカ</t>
    </rPh>
    <rPh sb="77" eb="79">
      <t>イッテイ</t>
    </rPh>
    <rPh sb="79" eb="81">
      <t>キボ</t>
    </rPh>
    <rPh sb="81" eb="83">
      <t>ミマン</t>
    </rPh>
    <rPh sb="89" eb="91">
      <t>トウガイ</t>
    </rPh>
    <rPh sb="91" eb="93">
      <t>ケイカク</t>
    </rPh>
    <rPh sb="93" eb="95">
      <t>キカン</t>
    </rPh>
    <rPh sb="95" eb="96">
      <t>ナカ</t>
    </rPh>
    <rPh sb="97" eb="100">
      <t>ホウコクショ</t>
    </rPh>
    <rPh sb="101" eb="103">
      <t>テイシュツ</t>
    </rPh>
    <rPh sb="104" eb="106">
      <t>ヒツヨウ</t>
    </rPh>
    <phoneticPr fontId="4"/>
  </si>
  <si>
    <t>GJ/kl</t>
  </si>
  <si>
    <t>GJ/ｔ</t>
  </si>
  <si>
    <t>GJ/千m3</t>
  </si>
  <si>
    <t>GJ/GJ</t>
  </si>
  <si>
    <t>GJ/千kWh</t>
  </si>
  <si>
    <t>時点</t>
    <rPh sb="0" eb="2">
      <t>ジテン</t>
    </rPh>
    <phoneticPr fontId="4"/>
  </si>
  <si>
    <t>その他の非化石燃料</t>
    <rPh sb="2" eb="3">
      <t>タ</t>
    </rPh>
    <rPh sb="4" eb="5">
      <t>ヒ</t>
    </rPh>
    <rPh sb="5" eb="7">
      <t>カセキ</t>
    </rPh>
    <rPh sb="7" eb="9">
      <t>ネンリョウ</t>
    </rPh>
    <phoneticPr fontId="3"/>
  </si>
  <si>
    <t>燃料由来の電気</t>
    <rPh sb="0" eb="2">
      <t>ネンリョウ</t>
    </rPh>
    <rPh sb="2" eb="4">
      <t>ユライ</t>
    </rPh>
    <rPh sb="5" eb="7">
      <t>デンキ</t>
    </rPh>
    <phoneticPr fontId="3"/>
  </si>
  <si>
    <t>熱由来の電気</t>
    <rPh sb="0" eb="1">
      <t>ネツ</t>
    </rPh>
    <rPh sb="1" eb="3">
      <t>ユライ</t>
    </rPh>
    <rPh sb="4" eb="6">
      <t>デンキ</t>
    </rPh>
    <phoneticPr fontId="3"/>
  </si>
  <si>
    <t>GJ/GJ</t>
    <phoneticPr fontId="4"/>
  </si>
  <si>
    <t>←実測値を入力してください</t>
    <rPh sb="1" eb="4">
      <t>ジッソクチ</t>
    </rPh>
    <rPh sb="5" eb="7">
      <t>ニュウリョク</t>
    </rPh>
    <phoneticPr fontId="4"/>
  </si>
  <si>
    <t>地熱等</t>
    <rPh sb="0" eb="2">
      <t>チネツ</t>
    </rPh>
    <rPh sb="2" eb="3">
      <t>トウ</t>
    </rPh>
    <phoneticPr fontId="3"/>
  </si>
  <si>
    <t>非燃料由来の非化石電気</t>
    <rPh sb="0" eb="1">
      <t>ヒ</t>
    </rPh>
    <rPh sb="1" eb="3">
      <t>ネンリョウ</t>
    </rPh>
    <rPh sb="3" eb="5">
      <t>ユライ</t>
    </rPh>
    <rPh sb="6" eb="7">
      <t>ヒ</t>
    </rPh>
    <rPh sb="7" eb="9">
      <t>カセキ</t>
    </rPh>
    <rPh sb="9" eb="11">
      <t>デンキ</t>
    </rPh>
    <phoneticPr fontId="3"/>
  </si>
  <si>
    <t>大分類</t>
    <rPh sb="0" eb="3">
      <t>ダイブンルイ</t>
    </rPh>
    <phoneticPr fontId="4"/>
  </si>
  <si>
    <t>中分類</t>
    <rPh sb="0" eb="3">
      <t>チュウブンルイ</t>
    </rPh>
    <phoneticPr fontId="4"/>
  </si>
  <si>
    <t>小分類</t>
    <rPh sb="0" eb="3">
      <t>ショウブンルイ</t>
    </rPh>
    <phoneticPr fontId="4"/>
  </si>
  <si>
    <t>非燃料（太陽光等）由来の非化石電気</t>
    <rPh sb="0" eb="1">
      <t>ヒ</t>
    </rPh>
    <rPh sb="1" eb="3">
      <t>ネンリョウ</t>
    </rPh>
    <rPh sb="4" eb="7">
      <t>タイヨウコウ</t>
    </rPh>
    <rPh sb="7" eb="8">
      <t>トウ</t>
    </rPh>
    <rPh sb="9" eb="11">
      <t>ユライ</t>
    </rPh>
    <rPh sb="12" eb="13">
      <t>ヒ</t>
    </rPh>
    <rPh sb="13" eb="15">
      <t>カセキ</t>
    </rPh>
    <rPh sb="15" eb="17">
      <t>デンキ</t>
    </rPh>
    <phoneticPr fontId="4"/>
  </si>
  <si>
    <t>非表示</t>
    <rPh sb="0" eb="3">
      <t>ヒヒョウジ</t>
    </rPh>
    <phoneticPr fontId="4"/>
  </si>
  <si>
    <t>リスト（化石燃料）</t>
    <rPh sb="4" eb="6">
      <t>カセキ</t>
    </rPh>
    <rPh sb="6" eb="8">
      <t>ネンリョウ</t>
    </rPh>
    <phoneticPr fontId="4"/>
  </si>
  <si>
    <t>非化石燃料</t>
    <rPh sb="0" eb="1">
      <t>ヒ</t>
    </rPh>
    <rPh sb="1" eb="3">
      <t>カセキ</t>
    </rPh>
    <rPh sb="3" eb="5">
      <t>ネンリョウ</t>
    </rPh>
    <phoneticPr fontId="4"/>
  </si>
  <si>
    <t>その他（選択してください）</t>
    <rPh sb="2" eb="3">
      <t>タ</t>
    </rPh>
    <rPh sb="4" eb="6">
      <t>センタク</t>
    </rPh>
    <phoneticPr fontId="4"/>
  </si>
  <si>
    <t>リスト（非化石燃料）</t>
    <rPh sb="4" eb="5">
      <t>ヒ</t>
    </rPh>
    <rPh sb="5" eb="7">
      <t>カセキ</t>
    </rPh>
    <rPh sb="7" eb="9">
      <t>ネンリョウ</t>
    </rPh>
    <phoneticPr fontId="4"/>
  </si>
  <si>
    <t>リスト（上記以外の買電）</t>
    <rPh sb="4" eb="6">
      <t>ジョウキ</t>
    </rPh>
    <rPh sb="6" eb="8">
      <t>イガイ</t>
    </rPh>
    <rPh sb="9" eb="11">
      <t>バイデン</t>
    </rPh>
    <phoneticPr fontId="4"/>
  </si>
  <si>
    <t>リスト（自家発電）</t>
    <rPh sb="4" eb="6">
      <t>ジカ</t>
    </rPh>
    <rPh sb="6" eb="8">
      <t>ハツデン</t>
    </rPh>
    <phoneticPr fontId="4"/>
  </si>
  <si>
    <t>（選択してください）</t>
    <rPh sb="1" eb="3">
      <t>センタク</t>
    </rPh>
    <phoneticPr fontId="4"/>
  </si>
  <si>
    <t>他者から購入した熱</t>
    <rPh sb="0" eb="2">
      <t>タシャ</t>
    </rPh>
    <phoneticPr fontId="4"/>
  </si>
  <si>
    <t>熱量換算係数</t>
    <rPh sb="0" eb="2">
      <t>ネツリョウ</t>
    </rPh>
    <rPh sb="2" eb="4">
      <t>カンサン</t>
    </rPh>
    <rPh sb="4" eb="6">
      <t>ケイスウ</t>
    </rPh>
    <phoneticPr fontId="4"/>
  </si>
  <si>
    <t>単位（換算前）</t>
    <rPh sb="0" eb="2">
      <t>タンイ</t>
    </rPh>
    <rPh sb="3" eb="5">
      <t>カンサン</t>
    </rPh>
    <rPh sb="5" eb="6">
      <t>マエ</t>
    </rPh>
    <phoneticPr fontId="4"/>
  </si>
  <si>
    <t>kl</t>
  </si>
  <si>
    <t>ｔ</t>
  </si>
  <si>
    <t>千m3</t>
  </si>
  <si>
    <t>GJ</t>
  </si>
  <si>
    <t>千kWh</t>
  </si>
  <si>
    <t>※エネルギー使用量の「単位」にご注意ください。</t>
    <phoneticPr fontId="4"/>
  </si>
  <si>
    <t>※フランチャイズチェーン等を展開する事業者（加盟者とのエネルギー使用条件の設定等に関する一定の要件あり）の方は、加盟者が県内に設置する事業所等分も併せて計上してください。</t>
    <phoneticPr fontId="4"/>
  </si>
  <si>
    <t>※他社へのエネルギー供給がある場合は、別途ご相談ください。</t>
    <phoneticPr fontId="4"/>
  </si>
  <si>
    <t>県内合計</t>
    <rPh sb="0" eb="2">
      <t>ケンナイ</t>
    </rPh>
    <rPh sb="2" eb="4">
      <t>ゴウケイ</t>
    </rPh>
    <phoneticPr fontId="4"/>
  </si>
  <si>
    <t>換算係数</t>
    <rPh sb="0" eb="2">
      <t>カンサン</t>
    </rPh>
    <rPh sb="2" eb="4">
      <t>ケイスウ</t>
    </rPh>
    <phoneticPr fontId="4"/>
  </si>
  <si>
    <t>熱量（ＧＪ）</t>
    <rPh sb="0" eb="2">
      <t>ネツリョウ</t>
    </rPh>
    <phoneticPr fontId="4"/>
  </si>
  <si>
    <t>横浜・川崎
以外の市町村</t>
    <rPh sb="0" eb="2">
      <t>ヨコハマ</t>
    </rPh>
    <rPh sb="3" eb="5">
      <t>カワサキ</t>
    </rPh>
    <rPh sb="6" eb="8">
      <t>イガイ</t>
    </rPh>
    <rPh sb="9" eb="12">
      <t>シチョウソン</t>
    </rPh>
    <phoneticPr fontId="4"/>
  </si>
  <si>
    <r>
      <t>原油換算エネルギー使用量(kL)　</t>
    </r>
    <r>
      <rPr>
        <sz val="12"/>
        <rFont val="游ゴシック"/>
        <family val="3"/>
        <charset val="128"/>
      </rPr>
      <t>(A×0.0258kL/GJ)</t>
    </r>
    <rPh sb="0" eb="2">
      <t>ゲンユ</t>
    </rPh>
    <rPh sb="2" eb="4">
      <t>カンサン</t>
    </rPh>
    <rPh sb="9" eb="11">
      <t>シヨウ</t>
    </rPh>
    <rPh sb="11" eb="12">
      <t>リョウ</t>
    </rPh>
    <phoneticPr fontId="4"/>
  </si>
  <si>
    <t>■この様式は、事業活動におけるエネルギー使用量をもとに「原油換算エネルギー使用量」を簡易的に算出するためのものです。</t>
    <rPh sb="3" eb="5">
      <t>ヨウシキ</t>
    </rPh>
    <rPh sb="7" eb="9">
      <t>ジギョウ</t>
    </rPh>
    <rPh sb="9" eb="11">
      <t>カツドウ</t>
    </rPh>
    <rPh sb="20" eb="23">
      <t>シヨウリョウ</t>
    </rPh>
    <rPh sb="28" eb="30">
      <t>ゲンユ</t>
    </rPh>
    <rPh sb="30" eb="32">
      <t>カンサン</t>
    </rPh>
    <rPh sb="37" eb="40">
      <t>シヨウリョウ</t>
    </rPh>
    <rPh sb="42" eb="44">
      <t>カンイ</t>
    </rPh>
    <rPh sb="44" eb="45">
      <t>テキ</t>
    </rPh>
    <rPh sb="46" eb="48">
      <t>サンシュツ</t>
    </rPh>
    <phoneticPr fontId="4"/>
  </si>
  <si>
    <t>■県内（横浜・川崎を含む）に設置している全ての工場、オフィスなどの前年度（4月1日～3月31日）１年間分のエネルギー使用量（合計量）をエネルギー種ごとに入力してください。</t>
    <rPh sb="20" eb="21">
      <t>スベ</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</si>
</sst>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0"/>
    <numFmt numFmtId="179" formatCode="#,##0.00_);[Red]\(#,##0.00\)"/>
  </numFmts>
  <fonts count="38" x14ac:knownFonts="1">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2"/>
      <color indexed="9"/>
      <name val="ＭＳ 明朝"/>
      <family val="1"/>
      <charset val="128"/>
    </font>
    <font>
      <sz val="12"/>
      <color indexed="8"/>
      <name val="ＭＳ 明朝"/>
      <family val="1"/>
      <charset val="128"/>
    </font>
    <font>
      <b/>
      <sz val="12"/>
      <color indexed="9"/>
      <name val="ＭＳ 明朝"/>
      <family val="1"/>
      <charset val="128"/>
    </font>
    <font>
      <sz val="12"/>
      <color indexed="10"/>
      <name val="ＭＳ 明朝"/>
      <family val="1"/>
      <charset val="128"/>
    </font>
    <font>
      <b/>
      <sz val="12"/>
      <color indexed="8"/>
      <name val="ＭＳ 明朝"/>
      <family val="1"/>
      <charset val="128"/>
    </font>
    <font>
      <b/>
      <sz val="18"/>
      <color theme="3"/>
      <name val="ＭＳ Ｐゴシック"/>
      <family val="3"/>
      <charset val="128"/>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u/>
      <sz val="11"/>
      <color theme="10"/>
      <name val="ＭＳ Ｐゴシック"/>
      <family val="3"/>
      <charset val="128"/>
    </font>
    <font>
      <sz val="11"/>
      <name val="游ゴシック"/>
      <family val="3"/>
      <charset val="128"/>
    </font>
    <font>
      <sz val="10"/>
      <name val="游ゴシック"/>
      <family val="3"/>
      <charset val="128"/>
    </font>
    <font>
      <b/>
      <sz val="11"/>
      <name val="游ゴシック"/>
      <family val="3"/>
      <charset val="128"/>
    </font>
    <font>
      <b/>
      <sz val="10"/>
      <name val="游ゴシック"/>
      <family val="3"/>
      <charset val="128"/>
    </font>
    <font>
      <sz val="9"/>
      <name val="游ゴシック"/>
      <family val="3"/>
      <charset val="128"/>
    </font>
    <font>
      <b/>
      <sz val="14"/>
      <name val="游ゴシック"/>
      <family val="3"/>
      <charset val="128"/>
    </font>
    <font>
      <b/>
      <sz val="12"/>
      <color theme="0"/>
      <name val="游ゴシック"/>
      <family val="3"/>
      <charset val="128"/>
    </font>
    <font>
      <b/>
      <sz val="9"/>
      <name val="游ゴシック"/>
      <family val="3"/>
      <charset val="128"/>
    </font>
    <font>
      <vertAlign val="superscript"/>
      <sz val="9"/>
      <name val="游ゴシック"/>
      <family val="3"/>
      <charset val="128"/>
    </font>
    <font>
      <sz val="10"/>
      <color theme="0"/>
      <name val="游ゴシック"/>
      <family val="3"/>
      <charset val="128"/>
    </font>
    <font>
      <b/>
      <sz val="10"/>
      <color theme="1"/>
      <name val="游ゴシック"/>
      <family val="3"/>
      <charset val="128"/>
    </font>
    <font>
      <sz val="10"/>
      <color theme="1"/>
      <name val="游ゴシック"/>
      <family val="3"/>
      <charset val="128"/>
    </font>
    <font>
      <b/>
      <sz val="12"/>
      <name val="游ゴシック"/>
      <family val="3"/>
      <charset val="128"/>
    </font>
    <font>
      <sz val="12"/>
      <name val="游ゴシック"/>
      <family val="3"/>
      <charset val="128"/>
    </font>
    <font>
      <b/>
      <u/>
      <sz val="10"/>
      <color theme="10"/>
      <name val="游ゴシック"/>
      <family val="3"/>
      <charset val="128"/>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uble">
        <color indexed="64"/>
      </top>
      <bottom/>
      <diagonal/>
    </border>
    <border>
      <left/>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diagonalUp="1">
      <left/>
      <right/>
      <top/>
      <bottom style="thin">
        <color indexed="64"/>
      </bottom>
      <diagonal style="thin">
        <color indexed="64"/>
      </diagonal>
    </border>
    <border>
      <left style="thin">
        <color indexed="64"/>
      </left>
      <right style="thin">
        <color indexed="64"/>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48">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10" fillId="0" borderId="0" applyNumberFormat="0" applyFill="0" applyBorder="0" applyAlignment="0" applyProtection="0">
      <alignment vertical="center"/>
    </xf>
    <xf numFmtId="0" fontId="7" fillId="28" borderId="12" applyNumberFormat="0" applyAlignment="0" applyProtection="0">
      <alignment vertical="center"/>
    </xf>
    <xf numFmtId="0" fontId="11" fillId="29" borderId="0" applyNumberFormat="0" applyBorder="0" applyAlignment="0" applyProtection="0">
      <alignment vertical="center"/>
    </xf>
    <xf numFmtId="0" fontId="3" fillId="3" borderId="13" applyNumberFormat="0" applyFont="0" applyAlignment="0" applyProtection="0">
      <alignment vertical="center"/>
    </xf>
    <xf numFmtId="0" fontId="12" fillId="0" borderId="14" applyNumberFormat="0" applyFill="0" applyAlignment="0" applyProtection="0">
      <alignment vertical="center"/>
    </xf>
    <xf numFmtId="0" fontId="13" fillId="30" borderId="0" applyNumberFormat="0" applyBorder="0" applyAlignment="0" applyProtection="0">
      <alignment vertical="center"/>
    </xf>
    <xf numFmtId="0" fontId="14" fillId="31" borderId="15" applyNumberFormat="0" applyAlignment="0" applyProtection="0">
      <alignment vertical="center"/>
    </xf>
    <xf numFmtId="0" fontId="8"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9" fillId="0" borderId="19" applyNumberFormat="0" applyFill="0" applyAlignment="0" applyProtection="0">
      <alignment vertical="center"/>
    </xf>
    <xf numFmtId="0" fontId="18" fillId="31" borderId="20" applyNumberFormat="0" applyAlignment="0" applyProtection="0">
      <alignment vertical="center"/>
    </xf>
    <xf numFmtId="0" fontId="19" fillId="0" borderId="0" applyNumberFormat="0" applyFill="0" applyBorder="0" applyAlignment="0" applyProtection="0">
      <alignment vertical="center"/>
    </xf>
    <xf numFmtId="0" fontId="20" fillId="2" borderId="15" applyNumberFormat="0" applyAlignment="0" applyProtection="0">
      <alignment vertical="center"/>
    </xf>
    <xf numFmtId="0" fontId="21" fillId="32"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3" fillId="0" borderId="0">
      <alignment vertical="center"/>
    </xf>
    <xf numFmtId="0" fontId="22" fillId="0" borderId="0" applyNumberFormat="0" applyFill="0" applyBorder="0" applyAlignment="0" applyProtection="0">
      <alignment vertical="center"/>
    </xf>
  </cellStyleXfs>
  <cellXfs count="143">
    <xf numFmtId="0" fontId="0" fillId="0" borderId="0" xfId="0" applyAlignment="1">
      <alignment vertical="center"/>
    </xf>
    <xf numFmtId="0" fontId="23" fillId="0" borderId="0" xfId="0" applyFont="1" applyAlignment="1">
      <alignment vertical="center"/>
    </xf>
    <xf numFmtId="0" fontId="24" fillId="0" borderId="0" xfId="0" applyFont="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vertical="top" wrapText="1"/>
    </xf>
    <xf numFmtId="0" fontId="24" fillId="0" borderId="0" xfId="0" applyFont="1" applyAlignment="1" applyProtection="1">
      <alignment vertical="top" wrapText="1"/>
    </xf>
    <xf numFmtId="0" fontId="24" fillId="0" borderId="0" xfId="0" applyFont="1" applyAlignment="1" applyProtection="1">
      <alignment horizontal="center" vertical="center"/>
    </xf>
    <xf numFmtId="0" fontId="29" fillId="35" borderId="0" xfId="0" applyFont="1" applyFill="1" applyAlignment="1" applyProtection="1">
      <alignment vertical="center"/>
    </xf>
    <xf numFmtId="0" fontId="24" fillId="0" borderId="0" xfId="0" applyFont="1" applyAlignment="1" applyProtection="1">
      <alignment horizontal="right" vertical="center"/>
    </xf>
    <xf numFmtId="0" fontId="32" fillId="35" borderId="0" xfId="0" applyFont="1" applyFill="1" applyAlignment="1" applyProtection="1">
      <alignment vertical="center"/>
    </xf>
    <xf numFmtId="0" fontId="24" fillId="35" borderId="0" xfId="0" applyFont="1" applyFill="1" applyAlignment="1" applyProtection="1">
      <alignment vertical="center"/>
    </xf>
    <xf numFmtId="0" fontId="24" fillId="37" borderId="1" xfId="0" applyFont="1" applyFill="1" applyBorder="1" applyAlignment="1" applyProtection="1">
      <alignment vertical="center"/>
    </xf>
    <xf numFmtId="0" fontId="24" fillId="0" borderId="1" xfId="0" applyFont="1" applyBorder="1" applyAlignment="1" applyProtection="1">
      <alignment vertical="center"/>
    </xf>
    <xf numFmtId="0" fontId="24" fillId="38" borderId="1" xfId="0" applyFont="1" applyFill="1" applyBorder="1" applyAlignment="1" applyProtection="1">
      <alignment vertical="center"/>
    </xf>
    <xf numFmtId="0" fontId="24" fillId="0" borderId="0" xfId="0" applyFont="1" applyAlignment="1" applyProtection="1">
      <alignment vertical="center" shrinkToFit="1"/>
    </xf>
    <xf numFmtId="0" fontId="26" fillId="37" borderId="7" xfId="0" applyFont="1" applyFill="1" applyBorder="1" applyAlignment="1" applyProtection="1">
      <alignment horizontal="center" vertical="center"/>
    </xf>
    <xf numFmtId="0" fontId="26" fillId="37" borderId="34" xfId="0" applyFont="1" applyFill="1" applyBorder="1" applyAlignment="1" applyProtection="1">
      <alignment horizontal="center" vertical="center"/>
    </xf>
    <xf numFmtId="0" fontId="26" fillId="37" borderId="5" xfId="0" applyFont="1" applyFill="1" applyBorder="1" applyAlignment="1" applyProtection="1">
      <alignment horizontal="center" vertical="top" wrapText="1"/>
    </xf>
    <xf numFmtId="0" fontId="26" fillId="37" borderId="1" xfId="0" applyFont="1" applyFill="1" applyBorder="1" applyAlignment="1" applyProtection="1">
      <alignment horizontal="center" vertical="top" wrapText="1"/>
    </xf>
    <xf numFmtId="0" fontId="26" fillId="37" borderId="5" xfId="0" applyFont="1" applyFill="1" applyBorder="1" applyAlignment="1" applyProtection="1">
      <alignment horizontal="center" vertical="top" shrinkToFit="1"/>
    </xf>
    <xf numFmtId="0" fontId="26" fillId="37" borderId="5" xfId="0" applyFont="1" applyFill="1" applyBorder="1" applyAlignment="1" applyProtection="1">
      <alignment horizontal="center" vertical="top" wrapText="1" shrinkToFit="1"/>
    </xf>
    <xf numFmtId="0" fontId="24" fillId="0" borderId="5" xfId="0" applyFont="1" applyBorder="1" applyAlignment="1">
      <alignment vertical="center"/>
    </xf>
    <xf numFmtId="176" fontId="24" fillId="0" borderId="1" xfId="33" applyNumberFormat="1" applyFont="1" applyFill="1" applyBorder="1" applyAlignment="1" applyProtection="1">
      <alignment vertical="center" shrinkToFit="1"/>
    </xf>
    <xf numFmtId="177" fontId="24" fillId="0" borderId="1" xfId="33" applyNumberFormat="1" applyFont="1" applyFill="1" applyBorder="1" applyAlignment="1" applyProtection="1">
      <alignment horizontal="right" vertical="center" shrinkToFit="1"/>
    </xf>
    <xf numFmtId="176" fontId="24" fillId="0" borderId="9" xfId="33" applyNumberFormat="1" applyFont="1" applyFill="1" applyBorder="1" applyAlignment="1" applyProtection="1">
      <alignment vertical="center" shrinkToFit="1"/>
    </xf>
    <xf numFmtId="176" fontId="24" fillId="0" borderId="1" xfId="33" applyNumberFormat="1" applyFont="1" applyFill="1" applyBorder="1" applyAlignment="1" applyProtection="1">
      <alignment vertical="center" shrinkToFit="1"/>
      <protection locked="0"/>
    </xf>
    <xf numFmtId="176" fontId="24" fillId="0" borderId="23" xfId="0" applyNumberFormat="1" applyFont="1" applyFill="1" applyBorder="1" applyAlignment="1" applyProtection="1">
      <alignment vertical="center" shrinkToFit="1"/>
    </xf>
    <xf numFmtId="176" fontId="24" fillId="0" borderId="23" xfId="33" applyNumberFormat="1" applyFont="1" applyFill="1" applyBorder="1" applyAlignment="1" applyProtection="1">
      <alignment horizontal="center" vertical="center" shrinkToFit="1"/>
    </xf>
    <xf numFmtId="176" fontId="24" fillId="0" borderId="23" xfId="0" applyNumberFormat="1" applyFont="1" applyFill="1" applyBorder="1" applyAlignment="1" applyProtection="1">
      <alignment horizontal="right" vertical="center" shrinkToFit="1"/>
    </xf>
    <xf numFmtId="176" fontId="24" fillId="0" borderId="21" xfId="33" applyNumberFormat="1" applyFont="1" applyFill="1" applyBorder="1" applyAlignment="1" applyProtection="1">
      <alignment vertical="center" shrinkToFit="1"/>
    </xf>
    <xf numFmtId="0" fontId="24" fillId="0" borderId="11" xfId="0" applyFont="1" applyFill="1" applyBorder="1" applyAlignment="1" applyProtection="1">
      <alignment horizontal="left" vertical="center" wrapText="1" shrinkToFit="1"/>
    </xf>
    <xf numFmtId="0" fontId="24" fillId="0" borderId="24" xfId="0" applyFont="1" applyFill="1" applyBorder="1" applyAlignment="1" applyProtection="1">
      <alignment horizontal="left" vertical="center" wrapText="1" shrinkToFit="1"/>
    </xf>
    <xf numFmtId="0" fontId="25" fillId="39" borderId="0" xfId="0" applyFont="1" applyFill="1" applyAlignment="1">
      <alignment vertical="center"/>
    </xf>
    <xf numFmtId="0" fontId="23" fillId="39" borderId="0" xfId="0" applyFont="1" applyFill="1" applyAlignment="1">
      <alignment vertical="center"/>
    </xf>
    <xf numFmtId="0" fontId="24" fillId="0" borderId="1" xfId="0" applyFont="1" applyBorder="1" applyAlignment="1">
      <alignment vertical="center"/>
    </xf>
    <xf numFmtId="0" fontId="28" fillId="0" borderId="0" xfId="0" applyFont="1" applyAlignment="1" applyProtection="1">
      <alignment vertical="center"/>
    </xf>
    <xf numFmtId="0" fontId="24" fillId="0" borderId="0" xfId="0" applyFont="1" applyAlignment="1">
      <alignment vertical="center"/>
    </xf>
    <xf numFmtId="14" fontId="24" fillId="0" borderId="0" xfId="0" applyNumberFormat="1" applyFont="1" applyAlignment="1">
      <alignment vertical="center"/>
    </xf>
    <xf numFmtId="0" fontId="24" fillId="37" borderId="1" xfId="0" applyFont="1" applyFill="1" applyBorder="1" applyAlignment="1">
      <alignment horizontal="center" vertical="center"/>
    </xf>
    <xf numFmtId="0" fontId="24" fillId="37" borderId="1" xfId="0" applyFont="1" applyFill="1" applyBorder="1" applyAlignment="1">
      <alignment horizontal="center" vertical="center" wrapText="1"/>
    </xf>
    <xf numFmtId="0" fontId="24" fillId="0" borderId="11" xfId="0" applyFont="1" applyBorder="1" applyAlignment="1">
      <alignment vertical="center"/>
    </xf>
    <xf numFmtId="178" fontId="24" fillId="0" borderId="1" xfId="0" applyNumberFormat="1" applyFont="1" applyBorder="1" applyAlignment="1">
      <alignment vertical="center"/>
    </xf>
    <xf numFmtId="0" fontId="24" fillId="0" borderId="6" xfId="0" applyFont="1" applyBorder="1" applyAlignment="1">
      <alignment vertical="center"/>
    </xf>
    <xf numFmtId="0" fontId="24" fillId="40" borderId="1" xfId="0" applyFont="1" applyFill="1" applyBorder="1" applyAlignment="1">
      <alignment vertical="center"/>
    </xf>
    <xf numFmtId="2" fontId="24" fillId="0" borderId="1" xfId="0" applyNumberFormat="1" applyFont="1" applyBorder="1" applyAlignment="1">
      <alignment vertical="center"/>
    </xf>
    <xf numFmtId="177" fontId="24" fillId="0" borderId="1" xfId="33" applyNumberFormat="1" applyFont="1" applyFill="1" applyBorder="1" applyAlignment="1" applyProtection="1">
      <alignment horizontal="center" vertical="center" shrinkToFit="1"/>
    </xf>
    <xf numFmtId="176" fontId="24" fillId="0" borderId="37" xfId="33" applyNumberFormat="1" applyFont="1" applyFill="1" applyBorder="1" applyAlignment="1" applyProtection="1">
      <alignment vertical="center" shrinkToFit="1"/>
    </xf>
    <xf numFmtId="0" fontId="26" fillId="0" borderId="1" xfId="0" applyFont="1" applyBorder="1" applyAlignment="1">
      <alignment vertical="center"/>
    </xf>
    <xf numFmtId="0" fontId="26" fillId="0" borderId="5" xfId="0" applyFont="1" applyBorder="1" applyAlignment="1">
      <alignment vertical="center"/>
    </xf>
    <xf numFmtId="0" fontId="26" fillId="0" borderId="7" xfId="0" applyFont="1" applyFill="1" applyBorder="1" applyAlignment="1" applyProtection="1">
      <alignment horizontal="left" vertical="center"/>
    </xf>
    <xf numFmtId="0" fontId="26" fillId="0" borderId="24" xfId="0" applyFont="1" applyFill="1" applyBorder="1" applyAlignment="1" applyProtection="1">
      <alignment horizontal="left" vertical="center" wrapText="1" shrinkToFit="1"/>
    </xf>
    <xf numFmtId="0" fontId="26" fillId="0" borderId="5" xfId="0" applyFont="1" applyBorder="1" applyAlignment="1">
      <alignment horizontal="left" vertical="center" wrapText="1"/>
    </xf>
    <xf numFmtId="0" fontId="26" fillId="0" borderId="11" xfId="0" applyFont="1" applyFill="1" applyBorder="1" applyAlignment="1" applyProtection="1">
      <alignment horizontal="left" vertical="center" wrapText="1" shrinkToFit="1"/>
    </xf>
    <xf numFmtId="0" fontId="26" fillId="0" borderId="5" xfId="0" applyFont="1" applyFill="1" applyBorder="1" applyAlignment="1" applyProtection="1">
      <alignment horizontal="left" vertical="center" wrapText="1" shrinkToFit="1"/>
    </xf>
    <xf numFmtId="0" fontId="26" fillId="0" borderId="9" xfId="0" applyFont="1" applyFill="1" applyBorder="1" applyAlignment="1" applyProtection="1">
      <alignment vertical="center" shrinkToFit="1"/>
    </xf>
    <xf numFmtId="0" fontId="26" fillId="0" borderId="1" xfId="0" applyFont="1" applyFill="1" applyBorder="1" applyAlignment="1">
      <alignment vertical="center"/>
    </xf>
    <xf numFmtId="0" fontId="26" fillId="0" borderId="9" xfId="0" applyFont="1" applyFill="1" applyBorder="1" applyAlignment="1" applyProtection="1">
      <alignment horizontal="left" vertical="center" shrinkToFit="1"/>
    </xf>
    <xf numFmtId="0" fontId="23" fillId="36" borderId="0" xfId="0" applyFont="1" applyFill="1" applyBorder="1" applyAlignment="1" applyProtection="1">
      <alignment horizontal="left" vertical="top" wrapText="1"/>
    </xf>
    <xf numFmtId="0" fontId="24" fillId="36" borderId="0" xfId="0" applyFont="1" applyFill="1" applyBorder="1" applyAlignment="1" applyProtection="1">
      <alignment horizontal="left" vertical="top"/>
    </xf>
    <xf numFmtId="0" fontId="25" fillId="36" borderId="0" xfId="0" applyFont="1" applyFill="1" applyBorder="1" applyAlignment="1" applyProtection="1">
      <alignment horizontal="left" vertical="top"/>
    </xf>
    <xf numFmtId="0" fontId="24" fillId="36" borderId="0" xfId="0" applyFont="1" applyFill="1" applyAlignment="1" applyProtection="1">
      <alignment vertical="center"/>
    </xf>
    <xf numFmtId="0" fontId="26" fillId="37" borderId="5" xfId="0" applyFont="1" applyFill="1" applyBorder="1" applyAlignment="1" applyProtection="1">
      <alignment horizontal="center" vertical="center"/>
    </xf>
    <xf numFmtId="0" fontId="26" fillId="37" borderId="11" xfId="0" applyFont="1" applyFill="1" applyBorder="1" applyAlignment="1" applyProtection="1">
      <alignment vertical="top" shrinkToFit="1"/>
    </xf>
    <xf numFmtId="0" fontId="26" fillId="37" borderId="11" xfId="0" applyFont="1" applyFill="1" applyBorder="1" applyAlignment="1" applyProtection="1">
      <alignment vertical="top" wrapText="1" shrinkToFit="1"/>
    </xf>
    <xf numFmtId="0" fontId="35" fillId="36" borderId="25" xfId="0" applyFont="1" applyFill="1" applyBorder="1" applyAlignment="1" applyProtection="1">
      <alignment horizontal="left" vertical="center"/>
    </xf>
    <xf numFmtId="0" fontId="26" fillId="36" borderId="38" xfId="0" applyFont="1" applyFill="1" applyBorder="1" applyAlignment="1" applyProtection="1">
      <alignment vertical="center" wrapText="1" shrinkToFit="1"/>
    </xf>
    <xf numFmtId="0" fontId="26" fillId="36" borderId="39" xfId="0" applyFont="1" applyFill="1" applyBorder="1" applyAlignment="1" applyProtection="1">
      <alignment vertical="center" wrapText="1" shrinkToFit="1"/>
    </xf>
    <xf numFmtId="0" fontId="26" fillId="36" borderId="40" xfId="0" applyFont="1" applyFill="1" applyBorder="1" applyAlignment="1" applyProtection="1">
      <alignment vertical="center" wrapText="1" shrinkToFit="1"/>
    </xf>
    <xf numFmtId="176" fontId="24" fillId="36" borderId="2" xfId="33" applyNumberFormat="1" applyFont="1" applyFill="1" applyBorder="1" applyAlignment="1" applyProtection="1">
      <alignment vertical="center" shrinkToFit="1"/>
    </xf>
    <xf numFmtId="176" fontId="24" fillId="36" borderId="1" xfId="33" applyNumberFormat="1" applyFont="1" applyFill="1" applyBorder="1" applyAlignment="1" applyProtection="1">
      <alignment vertical="center" shrinkToFit="1"/>
    </xf>
    <xf numFmtId="176" fontId="28" fillId="36" borderId="25" xfId="33" applyNumberFormat="1" applyFont="1" applyFill="1" applyBorder="1" applyAlignment="1" applyProtection="1">
      <alignment vertical="center" shrinkToFit="1"/>
    </xf>
    <xf numFmtId="0" fontId="24" fillId="34" borderId="9" xfId="0" applyFont="1" applyFill="1" applyBorder="1" applyAlignment="1" applyProtection="1">
      <alignment horizontal="left" vertical="center" wrapText="1" shrinkToFit="1"/>
    </xf>
    <xf numFmtId="0" fontId="33" fillId="34" borderId="2" xfId="0" applyFont="1" applyFill="1" applyBorder="1" applyAlignment="1" applyProtection="1">
      <alignment horizontal="right" vertical="center" shrinkToFit="1"/>
    </xf>
    <xf numFmtId="176" fontId="34" fillId="34" borderId="3" xfId="0" applyNumberFormat="1" applyFont="1" applyFill="1" applyBorder="1" applyAlignment="1" applyProtection="1">
      <alignment vertical="center" shrinkToFit="1"/>
    </xf>
    <xf numFmtId="176" fontId="34" fillId="34" borderId="36" xfId="0" applyNumberFormat="1" applyFont="1" applyFill="1" applyBorder="1" applyAlignment="1" applyProtection="1">
      <alignment vertical="center" shrinkToFit="1"/>
    </xf>
    <xf numFmtId="176" fontId="34" fillId="34" borderId="27" xfId="33" applyNumberFormat="1" applyFont="1" applyFill="1" applyBorder="1" applyAlignment="1" applyProtection="1">
      <alignment horizontal="right" vertical="center" shrinkToFit="1"/>
    </xf>
    <xf numFmtId="176" fontId="34" fillId="34" borderId="8" xfId="33" applyNumberFormat="1" applyFont="1" applyFill="1" applyBorder="1" applyAlignment="1" applyProtection="1">
      <alignment vertical="center" shrinkToFit="1"/>
    </xf>
    <xf numFmtId="176" fontId="34" fillId="34" borderId="6" xfId="33" applyNumberFormat="1" applyFont="1" applyFill="1" applyBorder="1" applyAlignment="1" applyProtection="1">
      <alignment vertical="center" shrinkToFit="1"/>
    </xf>
    <xf numFmtId="176" fontId="24" fillId="34" borderId="1" xfId="33" applyNumberFormat="1" applyFont="1" applyFill="1" applyBorder="1" applyAlignment="1" applyProtection="1">
      <alignment vertical="center" shrinkToFit="1"/>
    </xf>
    <xf numFmtId="0" fontId="26" fillId="34" borderId="2" xfId="0" applyFont="1" applyFill="1" applyBorder="1" applyAlignment="1" applyProtection="1">
      <alignment horizontal="right" vertical="center" shrinkToFit="1"/>
    </xf>
    <xf numFmtId="176" fontId="24" fillId="34" borderId="9" xfId="33" applyNumberFormat="1" applyFont="1" applyFill="1" applyBorder="1" applyAlignment="1" applyProtection="1">
      <alignment vertical="center" shrinkToFit="1"/>
    </xf>
    <xf numFmtId="176" fontId="24" fillId="34" borderId="2" xfId="33" applyNumberFormat="1" applyFont="1" applyFill="1" applyBorder="1" applyAlignment="1" applyProtection="1">
      <alignment horizontal="center" vertical="center" shrinkToFit="1"/>
    </xf>
    <xf numFmtId="176" fontId="24" fillId="34" borderId="3" xfId="33" applyNumberFormat="1" applyFont="1" applyFill="1" applyBorder="1" applyAlignment="1" applyProtection="1">
      <alignment horizontal="right" vertical="center" shrinkToFit="1"/>
    </xf>
    <xf numFmtId="0" fontId="24" fillId="34" borderId="35" xfId="0" applyFont="1" applyFill="1" applyBorder="1" applyAlignment="1" applyProtection="1">
      <alignment horizontal="left" vertical="center" wrapText="1" shrinkToFit="1"/>
    </xf>
    <xf numFmtId="0" fontId="26" fillId="34" borderId="4" xfId="0" applyFont="1" applyFill="1" applyBorder="1" applyAlignment="1" applyProtection="1">
      <alignment horizontal="right" vertical="center" shrinkToFit="1"/>
    </xf>
    <xf numFmtId="176" fontId="24" fillId="34" borderId="26" xfId="33" applyNumberFormat="1" applyFont="1" applyFill="1" applyBorder="1" applyAlignment="1" applyProtection="1">
      <alignment horizontal="center" vertical="center" shrinkToFit="1"/>
    </xf>
    <xf numFmtId="176" fontId="24" fillId="34" borderId="26" xfId="33" applyNumberFormat="1" applyFont="1" applyFill="1" applyBorder="1" applyAlignment="1" applyProtection="1">
      <alignment vertical="center" shrinkToFit="1"/>
    </xf>
    <xf numFmtId="0" fontId="24" fillId="0" borderId="0" xfId="0" applyFont="1" applyAlignment="1" applyProtection="1">
      <alignment horizontal="right"/>
    </xf>
    <xf numFmtId="0" fontId="24" fillId="0" borderId="30"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38" borderId="30" xfId="0" applyFont="1" applyFill="1" applyBorder="1" applyAlignment="1" applyProtection="1">
      <alignment horizontal="center" vertical="center"/>
      <protection locked="0"/>
    </xf>
    <xf numFmtId="0" fontId="24" fillId="38" borderId="31" xfId="0" applyFont="1" applyFill="1" applyBorder="1" applyAlignment="1" applyProtection="1">
      <alignment horizontal="center" vertical="center"/>
      <protection locked="0"/>
    </xf>
    <xf numFmtId="0" fontId="24" fillId="38" borderId="32" xfId="0" applyFont="1" applyFill="1" applyBorder="1" applyAlignment="1" applyProtection="1">
      <alignment horizontal="center" vertical="center"/>
      <protection locked="0"/>
    </xf>
    <xf numFmtId="0" fontId="24" fillId="38" borderId="33" xfId="0" applyFont="1" applyFill="1" applyBorder="1" applyAlignment="1" applyProtection="1">
      <alignment horizontal="center" vertical="center"/>
      <protection locked="0"/>
    </xf>
    <xf numFmtId="0" fontId="26" fillId="37" borderId="28" xfId="0" applyFont="1" applyFill="1" applyBorder="1" applyAlignment="1" applyProtection="1">
      <alignment horizontal="center" vertical="center"/>
    </xf>
    <xf numFmtId="0" fontId="26" fillId="37" borderId="29" xfId="0" applyFont="1" applyFill="1" applyBorder="1" applyAlignment="1" applyProtection="1">
      <alignment horizontal="center" vertical="center"/>
    </xf>
    <xf numFmtId="0" fontId="26" fillId="33" borderId="1" xfId="0" applyFont="1" applyFill="1" applyBorder="1" applyAlignment="1" applyProtection="1">
      <alignment horizontal="center" vertical="center"/>
    </xf>
    <xf numFmtId="0" fontId="33" fillId="33" borderId="9" xfId="0" applyFont="1" applyFill="1" applyBorder="1" applyAlignment="1" applyProtection="1">
      <alignment horizontal="left" vertical="center"/>
    </xf>
    <xf numFmtId="0" fontId="33" fillId="33" borderId="4" xfId="0" applyFont="1" applyFill="1" applyBorder="1" applyAlignment="1" applyProtection="1">
      <alignment horizontal="left" vertical="center"/>
    </xf>
    <xf numFmtId="0" fontId="33" fillId="33" borderId="2" xfId="0" applyFont="1" applyFill="1" applyBorder="1" applyAlignment="1" applyProtection="1">
      <alignment horizontal="left" vertical="center"/>
    </xf>
    <xf numFmtId="0" fontId="33" fillId="33" borderId="1" xfId="0" applyFont="1" applyFill="1" applyBorder="1" applyAlignment="1" applyProtection="1">
      <alignment horizontal="center" vertical="center"/>
    </xf>
    <xf numFmtId="0" fontId="27" fillId="0" borderId="1"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28" fillId="0" borderId="0" xfId="0" applyFont="1" applyAlignment="1" applyProtection="1">
      <alignment horizontal="center" vertical="center" shrinkToFit="1"/>
    </xf>
    <xf numFmtId="0" fontId="24" fillId="37" borderId="9" xfId="0" applyFont="1" applyFill="1" applyBorder="1" applyAlignment="1" applyProtection="1">
      <alignment horizontal="center" vertical="center"/>
    </xf>
    <xf numFmtId="0" fontId="24" fillId="37" borderId="4" xfId="0" applyFont="1" applyFill="1" applyBorder="1" applyAlignment="1" applyProtection="1">
      <alignment horizontal="center" vertical="center"/>
    </xf>
    <xf numFmtId="0" fontId="24" fillId="38" borderId="9" xfId="0" applyFont="1" applyFill="1" applyBorder="1" applyAlignment="1" applyProtection="1">
      <alignment horizontal="left" vertical="center"/>
    </xf>
    <xf numFmtId="0" fontId="24" fillId="38" borderId="4" xfId="0" applyFont="1" applyFill="1" applyBorder="1" applyAlignment="1" applyProtection="1">
      <alignment horizontal="left" vertical="center"/>
    </xf>
    <xf numFmtId="0" fontId="24" fillId="0" borderId="9" xfId="0" applyFont="1" applyBorder="1" applyAlignment="1" applyProtection="1">
      <alignment horizontal="left" vertical="center" wrapText="1"/>
    </xf>
    <xf numFmtId="0" fontId="24" fillId="0" borderId="4" xfId="0" applyFont="1" applyBorder="1" applyAlignment="1" applyProtection="1">
      <alignment horizontal="left" vertical="center"/>
    </xf>
    <xf numFmtId="0" fontId="24" fillId="38" borderId="1" xfId="0" applyFont="1" applyFill="1" applyBorder="1" applyAlignment="1" applyProtection="1">
      <alignment horizontal="left" vertical="center" wrapText="1"/>
    </xf>
    <xf numFmtId="0" fontId="24" fillId="38" borderId="9" xfId="0" applyFont="1" applyFill="1" applyBorder="1" applyAlignment="1" applyProtection="1">
      <alignment horizontal="left" vertical="center" wrapText="1"/>
    </xf>
    <xf numFmtId="0" fontId="24" fillId="0" borderId="1" xfId="0" applyFont="1" applyBorder="1" applyAlignment="1" applyProtection="1">
      <alignment horizontal="left" vertical="center" wrapText="1"/>
    </xf>
    <xf numFmtId="0" fontId="33" fillId="33" borderId="5" xfId="0" applyFont="1" applyFill="1" applyBorder="1" applyAlignment="1" applyProtection="1">
      <alignment horizontal="center" vertical="center" textRotation="255"/>
    </xf>
    <xf numFmtId="0" fontId="33" fillId="33" borderId="11" xfId="0" applyFont="1" applyFill="1" applyBorder="1" applyAlignment="1" applyProtection="1">
      <alignment horizontal="center" vertical="center" textRotation="255"/>
    </xf>
    <xf numFmtId="0" fontId="33" fillId="33" borderId="6" xfId="0" applyFont="1" applyFill="1" applyBorder="1" applyAlignment="1" applyProtection="1">
      <alignment horizontal="center" vertical="center" textRotation="255"/>
    </xf>
    <xf numFmtId="0" fontId="24" fillId="37" borderId="1" xfId="0" applyFont="1" applyFill="1" applyBorder="1" applyAlignment="1" applyProtection="1">
      <alignment horizontal="center" vertical="center"/>
    </xf>
    <xf numFmtId="0" fontId="26" fillId="36" borderId="9" xfId="0" applyFont="1" applyFill="1" applyBorder="1" applyAlignment="1" applyProtection="1">
      <alignment horizontal="left" vertical="center" shrinkToFit="1"/>
    </xf>
    <xf numFmtId="0" fontId="26" fillId="36" borderId="4" xfId="0" applyFont="1" applyFill="1" applyBorder="1" applyAlignment="1" applyProtection="1">
      <alignment horizontal="left" vertical="center" shrinkToFit="1"/>
    </xf>
    <xf numFmtId="0" fontId="27" fillId="0" borderId="1" xfId="0" applyFont="1" applyBorder="1" applyAlignment="1" applyProtection="1">
      <alignment horizontal="left" vertical="top" wrapText="1"/>
    </xf>
    <xf numFmtId="0" fontId="33" fillId="33" borderId="1" xfId="0" applyFont="1" applyFill="1" applyBorder="1" applyAlignment="1" applyProtection="1">
      <alignment horizontal="center" vertical="center" shrinkToFit="1"/>
    </xf>
    <xf numFmtId="0" fontId="26" fillId="36" borderId="1" xfId="0" applyFont="1" applyFill="1" applyBorder="1" applyAlignment="1" applyProtection="1">
      <alignment horizontal="left" vertical="center" shrinkToFit="1"/>
    </xf>
    <xf numFmtId="0" fontId="33" fillId="33" borderId="9" xfId="0" applyFont="1" applyFill="1" applyBorder="1" applyAlignment="1" applyProtection="1">
      <alignment horizontal="center" vertical="center"/>
    </xf>
    <xf numFmtId="0" fontId="33" fillId="33" borderId="4" xfId="0" applyFont="1" applyFill="1" applyBorder="1" applyAlignment="1" applyProtection="1">
      <alignment horizontal="center" vertical="center"/>
    </xf>
    <xf numFmtId="0" fontId="26" fillId="37" borderId="9" xfId="0" applyFont="1" applyFill="1" applyBorder="1" applyAlignment="1" applyProtection="1">
      <alignment horizontal="center" vertical="center"/>
    </xf>
    <xf numFmtId="0" fontId="26" fillId="37" borderId="4" xfId="0" applyFont="1" applyFill="1" applyBorder="1" applyAlignment="1" applyProtection="1">
      <alignment horizontal="center" vertical="center"/>
    </xf>
    <xf numFmtId="0" fontId="26" fillId="37" borderId="2" xfId="0" applyFont="1" applyFill="1" applyBorder="1" applyAlignment="1" applyProtection="1">
      <alignment horizontal="center" vertical="center"/>
    </xf>
    <xf numFmtId="0" fontId="26" fillId="0" borderId="24" xfId="0" applyFont="1" applyFill="1" applyBorder="1" applyAlignment="1" applyProtection="1">
      <alignment horizontal="right" vertical="center" shrinkToFit="1"/>
    </xf>
    <xf numFmtId="0" fontId="26" fillId="0" borderId="0" xfId="0" applyFont="1" applyFill="1" applyBorder="1" applyAlignment="1" applyProtection="1">
      <alignment horizontal="right" vertical="center" shrinkToFit="1"/>
    </xf>
    <xf numFmtId="0" fontId="26" fillId="0" borderId="22" xfId="0" applyFont="1" applyFill="1" applyBorder="1" applyAlignment="1" applyProtection="1">
      <alignment horizontal="right" vertical="center" shrinkToFit="1"/>
    </xf>
    <xf numFmtId="0" fontId="26" fillId="0" borderId="1" xfId="0" applyFont="1" applyFill="1" applyBorder="1" applyAlignment="1" applyProtection="1">
      <alignment horizontal="left" vertical="center" wrapText="1" shrinkToFit="1"/>
    </xf>
    <xf numFmtId="0" fontId="26" fillId="0" borderId="5" xfId="0" applyFont="1" applyFill="1" applyBorder="1" applyAlignment="1" applyProtection="1">
      <alignment horizontal="left" vertical="center" wrapText="1" shrinkToFit="1"/>
    </xf>
    <xf numFmtId="0" fontId="26" fillId="0" borderId="26" xfId="0" applyFont="1" applyFill="1" applyBorder="1" applyAlignment="1" applyProtection="1">
      <alignment horizontal="left" vertical="center" wrapText="1" shrinkToFit="1"/>
    </xf>
    <xf numFmtId="0" fontId="26" fillId="0" borderId="11" xfId="0" applyFont="1" applyFill="1" applyBorder="1" applyAlignment="1" applyProtection="1">
      <alignment horizontal="left" vertical="center" wrapText="1" shrinkToFit="1"/>
    </xf>
    <xf numFmtId="0" fontId="25" fillId="36" borderId="0" xfId="0" applyFont="1" applyFill="1" applyBorder="1" applyAlignment="1" applyProtection="1">
      <alignment horizontal="left" vertical="top" wrapText="1"/>
    </xf>
    <xf numFmtId="0" fontId="23" fillId="36" borderId="0" xfId="0" applyFont="1" applyFill="1" applyBorder="1" applyAlignment="1" applyProtection="1">
      <alignment horizontal="left" vertical="top" wrapText="1"/>
    </xf>
    <xf numFmtId="0" fontId="26" fillId="37" borderId="1" xfId="0" applyFont="1" applyFill="1" applyBorder="1" applyAlignment="1" applyProtection="1">
      <alignment horizontal="center" vertical="center"/>
    </xf>
    <xf numFmtId="0" fontId="28" fillId="0" borderId="0" xfId="0" applyFont="1" applyAlignment="1">
      <alignment horizontal="center" vertical="center"/>
    </xf>
    <xf numFmtId="179" fontId="24" fillId="0" borderId="1" xfId="33" applyNumberFormat="1" applyFont="1" applyFill="1" applyBorder="1" applyAlignment="1" applyProtection="1">
      <alignment horizontal="right" vertical="center" shrinkToFit="1"/>
    </xf>
    <xf numFmtId="0" fontId="26" fillId="40" borderId="1" xfId="0" applyFont="1" applyFill="1" applyBorder="1" applyAlignment="1" applyProtection="1">
      <alignment horizontal="left" vertical="center" shrinkToFit="1"/>
      <protection locked="0"/>
    </xf>
    <xf numFmtId="0" fontId="26" fillId="40" borderId="4" xfId="0" applyFont="1" applyFill="1" applyBorder="1" applyAlignment="1" applyProtection="1">
      <alignment vertical="center"/>
      <protection locked="0"/>
    </xf>
    <xf numFmtId="0" fontId="37" fillId="0" borderId="10" xfId="47" applyFont="1" applyBorder="1" applyAlignment="1" applyProtection="1">
      <alignment horizontal="lef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標準 2 2" xfId="45"/>
    <cellStyle name="標準 3" xfId="44"/>
    <cellStyle name="標準 3 2" xfId="46"/>
    <cellStyle name="良い" xfId="42" builtinId="26" customBuiltin="1"/>
  </cellStyles>
  <dxfs count="11">
    <dxf>
      <fill>
        <patternFill>
          <bgColor rgb="FFFFFFCC"/>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colors>
    <mruColors>
      <color rgb="FFFFFFCC"/>
      <color rgb="FFCCFFCC"/>
      <color rgb="FF99FF99"/>
      <color rgb="FFFFCCFF"/>
      <color rgb="FFFF99FF"/>
      <color rgb="FFFF6600"/>
      <color rgb="FFCC99FF"/>
      <color rgb="FFCCFFFF"/>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29</xdr:col>
      <xdr:colOff>38100</xdr:colOff>
      <xdr:row>14</xdr:row>
      <xdr:rowOff>57150</xdr:rowOff>
    </xdr:from>
    <xdr:to>
      <xdr:col>30</xdr:col>
      <xdr:colOff>171450</xdr:colOff>
      <xdr:row>16</xdr:row>
      <xdr:rowOff>123825</xdr:rowOff>
    </xdr:to>
    <xdr:sp macro="" textlink="">
      <xdr:nvSpPr>
        <xdr:cNvPr id="4" name="左矢印 3"/>
        <xdr:cNvSpPr/>
      </xdr:nvSpPr>
      <xdr:spPr>
        <a:xfrm>
          <a:off x="7086600" y="3362325"/>
          <a:ext cx="419100" cy="428625"/>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57150</xdr:colOff>
      <xdr:row>30</xdr:row>
      <xdr:rowOff>165100</xdr:rowOff>
    </xdr:from>
    <xdr:to>
      <xdr:col>50</xdr:col>
      <xdr:colOff>152400</xdr:colOff>
      <xdr:row>41</xdr:row>
      <xdr:rowOff>178353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6625" y="8366125"/>
          <a:ext cx="5810250" cy="3213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114301</xdr:colOff>
      <xdr:row>13</xdr:row>
      <xdr:rowOff>180976</xdr:rowOff>
    </xdr:from>
    <xdr:to>
      <xdr:col>50</xdr:col>
      <xdr:colOff>76201</xdr:colOff>
      <xdr:row>27</xdr:row>
      <xdr:rowOff>457201</xdr:rowOff>
    </xdr:to>
    <xdr:grpSp>
      <xdr:nvGrpSpPr>
        <xdr:cNvPr id="3" name="グループ化 2"/>
        <xdr:cNvGrpSpPr/>
      </xdr:nvGrpSpPr>
      <xdr:grpSpPr>
        <a:xfrm>
          <a:off x="7343776" y="3314701"/>
          <a:ext cx="5676900" cy="4152900"/>
          <a:chOff x="7353301" y="3048000"/>
          <a:chExt cx="5676900" cy="4117409"/>
        </a:xfrm>
      </xdr:grpSpPr>
      <xdr:sp macro="" textlink="">
        <xdr:nvSpPr>
          <xdr:cNvPr id="2" name="正方形/長方形 1"/>
          <xdr:cNvSpPr/>
        </xdr:nvSpPr>
        <xdr:spPr>
          <a:xfrm>
            <a:off x="7353301" y="3048000"/>
            <a:ext cx="5676900" cy="4117409"/>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000" b="1">
                <a:solidFill>
                  <a:schemeClr val="tx1"/>
                </a:solidFill>
              </a:rPr>
              <a:t>【</a:t>
            </a:r>
            <a:r>
              <a:rPr kumimoji="1" lang="ja-JP" altLang="en-US" sz="1000" b="1">
                <a:solidFill>
                  <a:schemeClr val="tx1"/>
                </a:solidFill>
              </a:rPr>
              <a:t>対象自動車</a:t>
            </a:r>
            <a:r>
              <a:rPr kumimoji="1" lang="en-US" altLang="ja-JP" sz="1000" b="1">
                <a:solidFill>
                  <a:schemeClr val="tx1"/>
                </a:solidFill>
              </a:rPr>
              <a:t>】</a:t>
            </a:r>
          </a:p>
          <a:p>
            <a:pPr algn="l"/>
            <a:r>
              <a:rPr kumimoji="1" lang="ja-JP" altLang="en-US" sz="1000">
                <a:solidFill>
                  <a:schemeClr val="tx1"/>
                </a:solidFill>
              </a:rPr>
              <a:t>自動車検査証の「使用者の氏名又は名称」欄が自身（自社）であり、かつ「使用の本拠の位置」欄が</a:t>
            </a:r>
            <a:endParaRPr kumimoji="1" lang="en-US" altLang="ja-JP" sz="1000">
              <a:solidFill>
                <a:schemeClr val="tx1"/>
              </a:solidFill>
            </a:endParaRPr>
          </a:p>
          <a:p>
            <a:pPr algn="l"/>
            <a:r>
              <a:rPr kumimoji="1" lang="ja-JP" altLang="en-US" sz="1000">
                <a:solidFill>
                  <a:schemeClr val="tx1"/>
                </a:solidFill>
              </a:rPr>
              <a:t>神奈川県内（横浜市、川崎市、横浜・川崎以外の県内市町村のいずれか）にある自動車</a:t>
            </a:r>
            <a:endParaRPr kumimoji="1" lang="en-US" altLang="ja-JP" sz="1000">
              <a:solidFill>
                <a:schemeClr val="tx1"/>
              </a:solidFill>
            </a:endParaRPr>
          </a:p>
          <a:p>
            <a:pPr algn="l"/>
            <a:endParaRPr kumimoji="1" lang="en-US" altLang="ja-JP" sz="1000">
              <a:solidFill>
                <a:schemeClr val="tx1"/>
              </a:solidFill>
            </a:endParaRPr>
          </a:p>
          <a:p>
            <a:pPr algn="l"/>
            <a:r>
              <a:rPr kumimoji="1" lang="en-US" altLang="ja-JP" sz="1000">
                <a:solidFill>
                  <a:schemeClr val="tx1"/>
                </a:solidFill>
              </a:rPr>
              <a:t>※</a:t>
            </a:r>
            <a:r>
              <a:rPr kumimoji="1" lang="ja-JP" altLang="en-US" sz="1000">
                <a:solidFill>
                  <a:schemeClr val="tx1"/>
                </a:solidFill>
              </a:rPr>
              <a:t>リース車両など、１年以上継続的に借り受けて使用する自動車は、使用者となる事業者の自動車</a:t>
            </a:r>
          </a:p>
          <a:p>
            <a:pPr algn="l"/>
            <a:r>
              <a:rPr kumimoji="1" lang="ja-JP" altLang="en-US" sz="1000">
                <a:solidFill>
                  <a:schemeClr val="tx1"/>
                </a:solidFill>
              </a:rPr>
              <a:t>　として取扱い、集計対象の台数に含めてください。</a:t>
            </a:r>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r>
              <a:rPr kumimoji="1" lang="en-US" altLang="ja-JP" sz="1000" b="1">
                <a:solidFill>
                  <a:schemeClr val="tx1"/>
                </a:solidFill>
              </a:rPr>
              <a:t>【</a:t>
            </a:r>
            <a:r>
              <a:rPr kumimoji="1" lang="ja-JP" altLang="en-US" sz="1000" b="1">
                <a:solidFill>
                  <a:schemeClr val="tx1"/>
                </a:solidFill>
              </a:rPr>
              <a:t>対象外の自動車</a:t>
            </a:r>
            <a:r>
              <a:rPr kumimoji="1" lang="en-US" altLang="ja-JP" sz="1000" b="1">
                <a:solidFill>
                  <a:schemeClr val="tx1"/>
                </a:solidFill>
              </a:rPr>
              <a:t>】</a:t>
            </a:r>
          </a:p>
          <a:p>
            <a:pPr algn="l"/>
            <a:r>
              <a:rPr kumimoji="1" lang="ja-JP" altLang="en-US" sz="1000">
                <a:solidFill>
                  <a:schemeClr val="tx1"/>
                </a:solidFill>
              </a:rPr>
              <a:t>◆</a:t>
            </a:r>
            <a:r>
              <a:rPr kumimoji="1" lang="ja-JP" altLang="en-US" sz="1000" b="1" u="sng">
                <a:solidFill>
                  <a:schemeClr val="tx1"/>
                </a:solidFill>
              </a:rPr>
              <a:t>軽自動車</a:t>
            </a:r>
            <a:endParaRPr kumimoji="1" lang="en-US" altLang="ja-JP" sz="1000" b="1" u="sng">
              <a:solidFill>
                <a:schemeClr val="tx1"/>
              </a:solidFill>
            </a:endParaRPr>
          </a:p>
          <a:p>
            <a:pPr algn="l"/>
            <a:r>
              <a:rPr kumimoji="1" lang="ja-JP" altLang="en-US" sz="1000">
                <a:solidFill>
                  <a:schemeClr val="tx1"/>
                </a:solidFill>
              </a:rPr>
              <a:t>◆</a:t>
            </a:r>
            <a:r>
              <a:rPr kumimoji="1" lang="ja-JP" altLang="en-US" sz="1000" b="1" u="sng">
                <a:solidFill>
                  <a:schemeClr val="tx1"/>
                </a:solidFill>
              </a:rPr>
              <a:t>従業員の自家用車</a:t>
            </a:r>
            <a:r>
              <a:rPr kumimoji="1" lang="ja-JP" altLang="en-US" sz="1000">
                <a:solidFill>
                  <a:schemeClr val="tx1"/>
                </a:solidFill>
              </a:rPr>
              <a:t>（車検証の「使用者の氏名又は名称」欄が当該事業者ではないもの）</a:t>
            </a:r>
            <a:endParaRPr kumimoji="1" lang="en-US" altLang="ja-JP" sz="1000">
              <a:solidFill>
                <a:schemeClr val="tx1"/>
              </a:solidFill>
            </a:endParaRPr>
          </a:p>
          <a:p>
            <a:pPr algn="l"/>
            <a:r>
              <a:rPr kumimoji="1" lang="ja-JP" altLang="en-US" sz="1000">
                <a:solidFill>
                  <a:schemeClr val="tx1"/>
                </a:solidFill>
              </a:rPr>
              <a:t>◆被けん引車</a:t>
            </a:r>
            <a:endParaRPr kumimoji="1" lang="en-US" altLang="ja-JP" sz="1000">
              <a:solidFill>
                <a:schemeClr val="tx1"/>
              </a:solidFill>
            </a:endParaRPr>
          </a:p>
          <a:p>
            <a:pPr algn="l"/>
            <a:r>
              <a:rPr kumimoji="1" lang="ja-JP" altLang="en-US" sz="1000">
                <a:solidFill>
                  <a:schemeClr val="tx1"/>
                </a:solidFill>
              </a:rPr>
              <a:t>◆貨物運送等を委託する場合に、その受託者が使用する自動車</a:t>
            </a:r>
            <a:endParaRPr kumimoji="1" lang="en-US" altLang="ja-JP" sz="1000">
              <a:solidFill>
                <a:schemeClr val="tx1"/>
              </a:solidFill>
            </a:endParaRPr>
          </a:p>
          <a:p>
            <a:pPr algn="l"/>
            <a:r>
              <a:rPr kumimoji="1" lang="ja-JP" altLang="en-US" sz="1000">
                <a:solidFill>
                  <a:schemeClr val="tx1"/>
                </a:solidFill>
              </a:rPr>
              <a:t>◆中古車等を販売している事業者などが、販売することを前提に所有している自動車</a:t>
            </a:r>
          </a:p>
        </xdr:txBody>
      </xdr:sp>
      <xdr:pic>
        <xdr:nvPicPr>
          <xdr:cNvPr id="24" name="図 2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80" t="1768" r="3098" b="5196"/>
          <a:stretch/>
        </xdr:blipFill>
        <xdr:spPr bwMode="auto">
          <a:xfrm rot="-60000">
            <a:off x="8765774" y="4139496"/>
            <a:ext cx="3939233" cy="1994771"/>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103655</xdr:colOff>
      <xdr:row>8</xdr:row>
      <xdr:rowOff>135031</xdr:rowOff>
    </xdr:from>
    <xdr:to>
      <xdr:col>26</xdr:col>
      <xdr:colOff>260538</xdr:colOff>
      <xdr:row>24</xdr:row>
      <xdr:rowOff>231322</xdr:rowOff>
    </xdr:to>
    <xdr:sp macro="" textlink="">
      <xdr:nvSpPr>
        <xdr:cNvPr id="3" name="正方形/長方形 2"/>
        <xdr:cNvSpPr/>
      </xdr:nvSpPr>
      <xdr:spPr>
        <a:xfrm>
          <a:off x="12554191" y="2284960"/>
          <a:ext cx="7640811" cy="4015148"/>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r>
            <a:rPr kumimoji="1" lang="ja-JP" altLang="en-US" sz="1100" b="1">
              <a:solidFill>
                <a:schemeClr val="tx1"/>
              </a:solidFill>
              <a:latin typeface="+mn-ea"/>
              <a:ea typeface="+mn-ea"/>
            </a:rPr>
            <a:t>テナントビルのエネルギー使用量の集計方法</a:t>
          </a:r>
          <a:r>
            <a:rPr kumimoji="1" lang="en-US" altLang="ja-JP" sz="1100" b="1">
              <a:solidFill>
                <a:schemeClr val="tx1"/>
              </a:solidFill>
              <a:latin typeface="+mn-ea"/>
              <a:ea typeface="+mn-ea"/>
            </a:rPr>
            <a:t>】</a:t>
          </a:r>
          <a:r>
            <a:rPr kumimoji="1" lang="ja-JP" altLang="en-US" sz="1100" b="1">
              <a:solidFill>
                <a:schemeClr val="tx1"/>
              </a:solidFill>
              <a:latin typeface="+mn-ea"/>
              <a:ea typeface="+mn-ea"/>
            </a:rPr>
            <a:t>（省エネ法と同様）</a:t>
          </a:r>
          <a:endParaRPr kumimoji="1" lang="en-US" altLang="ja-JP" sz="1100" b="1">
            <a:solidFill>
              <a:schemeClr val="tx1"/>
            </a:solidFill>
            <a:latin typeface="+mn-ea"/>
            <a:ea typeface="+mn-ea"/>
          </a:endParaRPr>
        </a:p>
        <a:p>
          <a:pPr algn="l"/>
          <a:r>
            <a:rPr kumimoji="1" lang="ja-JP" altLang="en-US" sz="1100">
              <a:solidFill>
                <a:schemeClr val="tx1"/>
              </a:solidFill>
            </a:rPr>
            <a:t>◆オーナーは、</a:t>
          </a:r>
          <a:r>
            <a:rPr lang="ja-JP" altLang="ja-JP" sz="1100">
              <a:solidFill>
                <a:schemeClr val="tx1"/>
              </a:solidFill>
              <a:effectLst/>
              <a:latin typeface="+mn-lt"/>
              <a:ea typeface="+mn-ea"/>
              <a:cs typeface="+mn-cs"/>
            </a:rPr>
            <a:t>テナントがエネルギー管理権原を有している設備以外の設備のエネルギー使用量</a:t>
          </a:r>
          <a:r>
            <a:rPr lang="ja-JP" altLang="en-US" sz="1100">
              <a:solidFill>
                <a:schemeClr val="tx1"/>
              </a:solidFill>
              <a:effectLst/>
              <a:latin typeface="+mn-lt"/>
              <a:ea typeface="+mn-ea"/>
              <a:cs typeface="+mn-cs"/>
            </a:rPr>
            <a:t>を</a:t>
          </a:r>
          <a:r>
            <a:rPr lang="ja-JP" altLang="ja-JP" sz="1100">
              <a:solidFill>
                <a:schemeClr val="tx1"/>
              </a:solidFill>
              <a:effectLst/>
              <a:latin typeface="+mn-lt"/>
              <a:ea typeface="+mn-ea"/>
              <a:cs typeface="+mn-cs"/>
            </a:rPr>
            <a:t>集計</a:t>
          </a:r>
          <a:r>
            <a:rPr lang="ja-JP" altLang="en-US" sz="1100">
              <a:solidFill>
                <a:schemeClr val="tx1"/>
              </a:solidFill>
              <a:effectLst/>
              <a:latin typeface="+mn-lt"/>
              <a:ea typeface="+mn-ea"/>
              <a:cs typeface="+mn-cs"/>
            </a:rPr>
            <a:t>します。</a:t>
          </a:r>
          <a:endParaRPr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◆テナントは、</a:t>
          </a:r>
          <a:r>
            <a:rPr lang="ja-JP" altLang="ja-JP" sz="1100">
              <a:solidFill>
                <a:schemeClr val="tx1"/>
              </a:solidFill>
              <a:effectLst/>
              <a:latin typeface="+mn-lt"/>
              <a:ea typeface="+mn-ea"/>
              <a:cs typeface="+mn-cs"/>
            </a:rPr>
            <a:t>オーナーがエネルギー管理権原を有する設備（空調、照明など）に関するテナント専用部分のエネルギー使用量及びテナントがエネルギー管理権原を有する設備のエネルギー使用量</a:t>
          </a:r>
          <a:r>
            <a:rPr lang="ja-JP" altLang="en-US" sz="1100">
              <a:solidFill>
                <a:schemeClr val="tx1"/>
              </a:solidFill>
              <a:effectLst/>
              <a:latin typeface="+mn-lt"/>
              <a:ea typeface="+mn-ea"/>
              <a:cs typeface="+mn-cs"/>
            </a:rPr>
            <a:t>を</a:t>
          </a:r>
          <a:r>
            <a:rPr lang="ja-JP" altLang="ja-JP" sz="1100">
              <a:solidFill>
                <a:schemeClr val="tx1"/>
              </a:solidFill>
              <a:effectLst/>
              <a:latin typeface="+mn-lt"/>
              <a:ea typeface="+mn-ea"/>
              <a:cs typeface="+mn-cs"/>
            </a:rPr>
            <a:t>集計</a:t>
          </a:r>
          <a:r>
            <a:rPr lang="ja-JP" altLang="en-US" sz="1100">
              <a:solidFill>
                <a:schemeClr val="tx1"/>
              </a:solidFill>
              <a:effectLst/>
              <a:latin typeface="+mn-lt"/>
              <a:ea typeface="+mn-ea"/>
              <a:cs typeface="+mn-cs"/>
            </a:rPr>
            <a:t>します。</a:t>
          </a:r>
          <a:endParaRPr kumimoji="1" lang="ja-JP" altLang="en-US" sz="1100">
            <a:solidFill>
              <a:schemeClr val="tx1"/>
            </a:solidFill>
          </a:endParaRPr>
        </a:p>
      </xdr:txBody>
    </xdr:sp>
    <xdr:clientData/>
  </xdr:twoCellAnchor>
  <xdr:twoCellAnchor editAs="oneCell">
    <xdr:from>
      <xdr:col>15</xdr:col>
      <xdr:colOff>262536</xdr:colOff>
      <xdr:row>12</xdr:row>
      <xdr:rowOff>76959</xdr:rowOff>
    </xdr:from>
    <xdr:to>
      <xdr:col>26</xdr:col>
      <xdr:colOff>24204</xdr:colOff>
      <xdr:row>24</xdr:row>
      <xdr:rowOff>102813</xdr:rowOff>
    </xdr:to>
    <xdr:pic>
      <xdr:nvPicPr>
        <xdr:cNvPr id="2" name="図 1"/>
        <xdr:cNvPicPr>
          <a:picLocks noChangeAspect="1"/>
        </xdr:cNvPicPr>
      </xdr:nvPicPr>
      <xdr:blipFill>
        <a:blip xmlns:r="http://schemas.openxmlformats.org/officeDocument/2006/relationships" r:embed="rId1"/>
        <a:stretch>
          <a:fillRect/>
        </a:stretch>
      </xdr:blipFill>
      <xdr:spPr>
        <a:xfrm>
          <a:off x="12713072" y="3206602"/>
          <a:ext cx="7245596" cy="29649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35"/>
  <sheetViews>
    <sheetView showGridLines="0" tabSelected="1" zoomScaleNormal="100" zoomScaleSheetLayoutView="100" workbookViewId="0">
      <selection activeCell="O26" sqref="O26:W26"/>
    </sheetView>
  </sheetViews>
  <sheetFormatPr defaultColWidth="3.75" defaultRowHeight="16.5" outlineLevelCol="1" x14ac:dyDescent="0.15"/>
  <cols>
    <col min="1" max="1" width="3.625" style="2" customWidth="1"/>
    <col min="2" max="23" width="3.75" style="2"/>
    <col min="24" max="24" width="1.25" style="2" customWidth="1"/>
    <col min="25" max="25" width="3.75" style="2"/>
    <col min="26" max="26" width="3.75" style="2" hidden="1" customWidth="1" outlineLevel="1"/>
    <col min="27" max="28" width="5.5" style="2" hidden="1" customWidth="1" outlineLevel="1"/>
    <col min="29" max="29" width="19.25" style="2" hidden="1" customWidth="1" outlineLevel="1"/>
    <col min="30" max="30" width="3.75" style="2" customWidth="1" collapsed="1"/>
    <col min="31" max="16384" width="3.75" style="2"/>
  </cols>
  <sheetData>
    <row r="1" spans="1:52" ht="24" x14ac:dyDescent="0.15">
      <c r="A1" s="104" t="s">
        <v>54</v>
      </c>
      <c r="B1" s="104"/>
      <c r="C1" s="104"/>
      <c r="D1" s="104"/>
      <c r="E1" s="104"/>
      <c r="F1" s="104"/>
      <c r="G1" s="104"/>
      <c r="H1" s="104"/>
      <c r="I1" s="104"/>
      <c r="J1" s="104"/>
      <c r="K1" s="104"/>
      <c r="L1" s="104"/>
      <c r="M1" s="104"/>
      <c r="N1" s="104"/>
      <c r="O1" s="104"/>
      <c r="P1" s="104"/>
      <c r="Q1" s="104"/>
      <c r="R1" s="104"/>
      <c r="S1" s="104"/>
      <c r="T1" s="104"/>
      <c r="U1" s="104"/>
      <c r="V1" s="104"/>
      <c r="W1" s="104"/>
      <c r="X1" s="4"/>
    </row>
    <row r="2" spans="1:52" ht="18" customHeight="1" x14ac:dyDescent="0.15">
      <c r="W2" s="9" t="s">
        <v>61</v>
      </c>
    </row>
    <row r="3" spans="1:52" ht="19.5" x14ac:dyDescent="0.15">
      <c r="A3" s="8" t="s">
        <v>55</v>
      </c>
      <c r="B3" s="10"/>
      <c r="C3" s="10"/>
      <c r="D3" s="10"/>
      <c r="E3" s="10"/>
      <c r="F3" s="10"/>
      <c r="G3" s="10"/>
      <c r="H3" s="10"/>
      <c r="I3" s="10"/>
      <c r="J3" s="11"/>
      <c r="K3" s="11"/>
      <c r="L3" s="11"/>
      <c r="M3" s="11"/>
      <c r="N3" s="11"/>
      <c r="O3" s="11"/>
      <c r="P3" s="11"/>
      <c r="Q3" s="11"/>
      <c r="R3" s="11"/>
      <c r="S3" s="11"/>
      <c r="T3" s="11"/>
      <c r="U3" s="11"/>
      <c r="V3" s="11"/>
      <c r="W3" s="11"/>
    </row>
    <row r="4" spans="1:52" x14ac:dyDescent="0.15">
      <c r="B4" s="2" t="s">
        <v>60</v>
      </c>
    </row>
    <row r="5" spans="1:52" ht="7.5" customHeight="1" x14ac:dyDescent="0.15">
      <c r="A5" s="4"/>
      <c r="AA5" s="2" t="s">
        <v>45</v>
      </c>
      <c r="AB5" s="2" t="s">
        <v>44</v>
      </c>
      <c r="AC5" s="2" t="s">
        <v>51</v>
      </c>
    </row>
    <row r="6" spans="1:52" ht="18" x14ac:dyDescent="0.15">
      <c r="A6" s="3" t="s">
        <v>26</v>
      </c>
      <c r="AA6" s="2">
        <f>COUNTIF(AA9:AA19,"NG")</f>
        <v>2</v>
      </c>
      <c r="AB6" s="2">
        <f>COUNTIF(AB9:AB19,"NG")</f>
        <v>0</v>
      </c>
      <c r="AC6" s="2">
        <f>SUM(AA6:AB6)</f>
        <v>2</v>
      </c>
    </row>
    <row r="7" spans="1:52" s="4" customFormat="1" ht="17.25" thickBot="1" x14ac:dyDescent="0.2">
      <c r="B7" s="4" t="s">
        <v>31</v>
      </c>
      <c r="J7" s="142" t="s">
        <v>32</v>
      </c>
      <c r="K7" s="142"/>
      <c r="L7" s="142"/>
      <c r="M7" s="4" t="s">
        <v>33</v>
      </c>
    </row>
    <row r="8" spans="1:52" x14ac:dyDescent="0.15">
      <c r="A8" s="12" t="s">
        <v>21</v>
      </c>
      <c r="B8" s="117" t="s">
        <v>22</v>
      </c>
      <c r="C8" s="117"/>
      <c r="D8" s="117"/>
      <c r="E8" s="117"/>
      <c r="F8" s="117"/>
      <c r="G8" s="117"/>
      <c r="H8" s="117"/>
      <c r="I8" s="117"/>
      <c r="J8" s="117"/>
      <c r="K8" s="117"/>
      <c r="L8" s="117"/>
      <c r="M8" s="117"/>
      <c r="N8" s="117"/>
      <c r="O8" s="117"/>
      <c r="P8" s="117"/>
      <c r="Q8" s="117"/>
      <c r="R8" s="117"/>
      <c r="S8" s="117"/>
      <c r="T8" s="117"/>
      <c r="U8" s="105"/>
      <c r="V8" s="95" t="s">
        <v>23</v>
      </c>
      <c r="W8" s="96"/>
      <c r="AA8" s="2" t="s">
        <v>45</v>
      </c>
      <c r="AB8" s="2" t="s">
        <v>44</v>
      </c>
    </row>
    <row r="9" spans="1:52" ht="22.5" customHeight="1" x14ac:dyDescent="0.15">
      <c r="A9" s="13">
        <v>1</v>
      </c>
      <c r="B9" s="113" t="s">
        <v>133</v>
      </c>
      <c r="C9" s="113"/>
      <c r="D9" s="113"/>
      <c r="E9" s="113"/>
      <c r="F9" s="113"/>
      <c r="G9" s="113"/>
      <c r="H9" s="113"/>
      <c r="I9" s="113"/>
      <c r="J9" s="113"/>
      <c r="K9" s="113"/>
      <c r="L9" s="113"/>
      <c r="M9" s="113"/>
      <c r="N9" s="113"/>
      <c r="O9" s="113"/>
      <c r="P9" s="113"/>
      <c r="Q9" s="113"/>
      <c r="R9" s="113"/>
      <c r="S9" s="113"/>
      <c r="T9" s="113"/>
      <c r="U9" s="109"/>
      <c r="V9" s="89" t="s">
        <v>59</v>
      </c>
      <c r="W9" s="90"/>
      <c r="Z9" s="2">
        <f>IF(V9="（選択）",0,IF(V9="はい",1,2))</f>
        <v>0</v>
      </c>
      <c r="AA9" s="2" t="str">
        <f>IF(V9="（選択）","NG","OK")</f>
        <v>NG</v>
      </c>
      <c r="AC9" s="2" t="s">
        <v>42</v>
      </c>
    </row>
    <row r="10" spans="1:52" ht="22.5" customHeight="1" x14ac:dyDescent="0.15">
      <c r="A10" s="14">
        <v>2</v>
      </c>
      <c r="B10" s="111" t="s">
        <v>134</v>
      </c>
      <c r="C10" s="111"/>
      <c r="D10" s="111"/>
      <c r="E10" s="111"/>
      <c r="F10" s="111"/>
      <c r="G10" s="111"/>
      <c r="H10" s="111"/>
      <c r="I10" s="111"/>
      <c r="J10" s="111"/>
      <c r="K10" s="111"/>
      <c r="L10" s="111"/>
      <c r="M10" s="111"/>
      <c r="N10" s="111"/>
      <c r="O10" s="111"/>
      <c r="P10" s="111"/>
      <c r="Q10" s="111"/>
      <c r="R10" s="111"/>
      <c r="S10" s="111"/>
      <c r="T10" s="111"/>
      <c r="U10" s="112"/>
      <c r="V10" s="91" t="s">
        <v>59</v>
      </c>
      <c r="W10" s="92"/>
      <c r="Z10" s="2">
        <f t="shared" ref="Z10:Z12" si="0">IF(V10="（選択）",0,IF(V10="はい",1,2))</f>
        <v>0</v>
      </c>
      <c r="AA10" s="2" t="str">
        <f>IF(AND($V$9="はい",V10="（選択）"),"NG","OK")</f>
        <v>OK</v>
      </c>
      <c r="AB10" s="2" t="str">
        <f>IF(AND($V$9&lt;&gt;"はい",V10&lt;&gt;"（選択）"),"NG","OK")</f>
        <v>OK</v>
      </c>
      <c r="AC10" s="2" t="s">
        <v>40</v>
      </c>
    </row>
    <row r="11" spans="1:52" ht="22.5" customHeight="1" x14ac:dyDescent="0.15">
      <c r="A11" s="14">
        <v>3</v>
      </c>
      <c r="B11" s="111" t="s">
        <v>135</v>
      </c>
      <c r="C11" s="111"/>
      <c r="D11" s="111"/>
      <c r="E11" s="111"/>
      <c r="F11" s="111"/>
      <c r="G11" s="111"/>
      <c r="H11" s="111"/>
      <c r="I11" s="111"/>
      <c r="J11" s="111"/>
      <c r="K11" s="111"/>
      <c r="L11" s="111"/>
      <c r="M11" s="111"/>
      <c r="N11" s="111"/>
      <c r="O11" s="111"/>
      <c r="P11" s="111"/>
      <c r="Q11" s="111"/>
      <c r="R11" s="111"/>
      <c r="S11" s="111"/>
      <c r="T11" s="111"/>
      <c r="U11" s="112"/>
      <c r="V11" s="91" t="s">
        <v>59</v>
      </c>
      <c r="W11" s="92"/>
      <c r="Z11" s="2">
        <f t="shared" si="0"/>
        <v>0</v>
      </c>
      <c r="AA11" s="2" t="str">
        <f>IF(AND($V$9="はい",V11="（選択）"),"NG","OK")</f>
        <v>OK</v>
      </c>
      <c r="AB11" s="2" t="str">
        <f>IF(AND($V$9&lt;&gt;"はい",V11&lt;&gt;"（選択）"),"NG","OK")</f>
        <v>OK</v>
      </c>
      <c r="AC11" s="2" t="s">
        <v>41</v>
      </c>
    </row>
    <row r="12" spans="1:52" ht="35.1" customHeight="1" thickBot="1" x14ac:dyDescent="0.2">
      <c r="A12" s="14">
        <v>4</v>
      </c>
      <c r="B12" s="111" t="s">
        <v>136</v>
      </c>
      <c r="C12" s="111"/>
      <c r="D12" s="111"/>
      <c r="E12" s="111"/>
      <c r="F12" s="111"/>
      <c r="G12" s="111"/>
      <c r="H12" s="111"/>
      <c r="I12" s="111"/>
      <c r="J12" s="111"/>
      <c r="K12" s="111"/>
      <c r="L12" s="111"/>
      <c r="M12" s="111"/>
      <c r="N12" s="111"/>
      <c r="O12" s="111"/>
      <c r="P12" s="111"/>
      <c r="Q12" s="111"/>
      <c r="R12" s="111"/>
      <c r="S12" s="111"/>
      <c r="T12" s="111"/>
      <c r="U12" s="112"/>
      <c r="V12" s="93" t="s">
        <v>59</v>
      </c>
      <c r="W12" s="94"/>
      <c r="Z12" s="2">
        <f t="shared" si="0"/>
        <v>0</v>
      </c>
      <c r="AA12" s="2" t="str">
        <f>IF(AND($V$9="はい",V12="（選択）"),"NG","OK")</f>
        <v>OK</v>
      </c>
      <c r="AB12" s="2" t="str">
        <f>IF(AND($V$9&lt;&gt;"はい",V12&lt;&gt;"（選択）"),"NG","OK")</f>
        <v>OK</v>
      </c>
    </row>
    <row r="13" spans="1:52" ht="7.5" customHeight="1" x14ac:dyDescent="0.15"/>
    <row r="14" spans="1:52" ht="18" x14ac:dyDescent="0.15">
      <c r="A14" s="3" t="s">
        <v>129</v>
      </c>
    </row>
    <row r="15" spans="1:52" s="4" customFormat="1" ht="17.25" thickBot="1" x14ac:dyDescent="0.2">
      <c r="B15" s="4" t="s">
        <v>39</v>
      </c>
      <c r="AE15" s="5"/>
      <c r="AF15" s="5"/>
      <c r="AG15" s="5"/>
      <c r="AH15" s="5"/>
      <c r="AI15" s="5"/>
      <c r="AJ15" s="5"/>
      <c r="AK15" s="5"/>
      <c r="AL15" s="5"/>
      <c r="AM15" s="5"/>
      <c r="AN15" s="5"/>
      <c r="AO15" s="5"/>
      <c r="AP15" s="5"/>
      <c r="AQ15" s="5"/>
      <c r="AR15" s="5"/>
      <c r="AS15" s="5"/>
      <c r="AT15" s="5"/>
      <c r="AU15" s="5"/>
      <c r="AV15" s="5"/>
      <c r="AW15" s="5"/>
      <c r="AX15" s="5"/>
      <c r="AY15" s="5"/>
      <c r="AZ15" s="5"/>
    </row>
    <row r="16" spans="1:52" x14ac:dyDescent="0.15">
      <c r="A16" s="12" t="s">
        <v>21</v>
      </c>
      <c r="B16" s="105" t="s">
        <v>22</v>
      </c>
      <c r="C16" s="106"/>
      <c r="D16" s="106"/>
      <c r="E16" s="106"/>
      <c r="F16" s="106"/>
      <c r="G16" s="106"/>
      <c r="H16" s="106"/>
      <c r="I16" s="106"/>
      <c r="J16" s="106"/>
      <c r="K16" s="106"/>
      <c r="L16" s="106"/>
      <c r="M16" s="106"/>
      <c r="N16" s="106"/>
      <c r="O16" s="106"/>
      <c r="P16" s="106"/>
      <c r="Q16" s="106"/>
      <c r="R16" s="106"/>
      <c r="S16" s="106"/>
      <c r="T16" s="106"/>
      <c r="U16" s="106"/>
      <c r="V16" s="95" t="s">
        <v>23</v>
      </c>
      <c r="W16" s="96"/>
      <c r="AA16" s="2" t="s">
        <v>45</v>
      </c>
      <c r="AB16" s="2" t="s">
        <v>44</v>
      </c>
      <c r="AE16" s="5"/>
      <c r="AF16" s="5"/>
      <c r="AG16" s="5"/>
      <c r="AH16" s="5"/>
      <c r="AI16" s="5"/>
      <c r="AJ16" s="5"/>
      <c r="AK16" s="5"/>
      <c r="AL16" s="5"/>
      <c r="AM16" s="5"/>
      <c r="AN16" s="5"/>
      <c r="AO16" s="5"/>
      <c r="AP16" s="5"/>
      <c r="AQ16" s="5"/>
      <c r="AR16" s="5"/>
      <c r="AS16" s="5"/>
      <c r="AT16" s="5"/>
      <c r="AU16" s="5"/>
      <c r="AV16" s="5"/>
      <c r="AW16" s="5"/>
      <c r="AX16" s="5"/>
      <c r="AY16" s="5"/>
      <c r="AZ16" s="5"/>
    </row>
    <row r="17" spans="1:52" ht="22.5" customHeight="1" x14ac:dyDescent="0.15">
      <c r="A17" s="13">
        <v>1</v>
      </c>
      <c r="B17" s="109" t="s">
        <v>137</v>
      </c>
      <c r="C17" s="110"/>
      <c r="D17" s="110"/>
      <c r="E17" s="110"/>
      <c r="F17" s="110"/>
      <c r="G17" s="110"/>
      <c r="H17" s="110"/>
      <c r="I17" s="110"/>
      <c r="J17" s="110"/>
      <c r="K17" s="110"/>
      <c r="L17" s="110"/>
      <c r="M17" s="110"/>
      <c r="N17" s="110"/>
      <c r="O17" s="110"/>
      <c r="P17" s="110"/>
      <c r="Q17" s="110"/>
      <c r="R17" s="110"/>
      <c r="S17" s="110"/>
      <c r="T17" s="110"/>
      <c r="U17" s="110"/>
      <c r="V17" s="89" t="s">
        <v>59</v>
      </c>
      <c r="W17" s="90"/>
      <c r="Z17" s="2">
        <f t="shared" ref="Z17:Z19" si="1">IF(V17="（選択）",0,IF(V17="はい",1,2))</f>
        <v>0</v>
      </c>
      <c r="AA17" s="2" t="str">
        <f>IF(V17="（選択）","NG","OK")</f>
        <v>NG</v>
      </c>
      <c r="AC17" s="2" t="s">
        <v>43</v>
      </c>
      <c r="AE17" s="6"/>
      <c r="AF17" s="6"/>
      <c r="AG17" s="6"/>
      <c r="AH17" s="6"/>
      <c r="AI17" s="6"/>
      <c r="AJ17" s="6"/>
      <c r="AK17" s="6"/>
      <c r="AL17" s="6"/>
      <c r="AM17" s="6"/>
      <c r="AN17" s="6"/>
      <c r="AO17" s="6"/>
      <c r="AP17" s="6"/>
      <c r="AQ17" s="6"/>
      <c r="AR17" s="6"/>
      <c r="AS17" s="6"/>
      <c r="AT17" s="6"/>
      <c r="AU17" s="6"/>
      <c r="AV17" s="6"/>
      <c r="AW17" s="6"/>
      <c r="AX17" s="6"/>
      <c r="AY17" s="5"/>
      <c r="AZ17" s="5"/>
    </row>
    <row r="18" spans="1:52" ht="22.5" customHeight="1" x14ac:dyDescent="0.15">
      <c r="A18" s="14">
        <v>2</v>
      </c>
      <c r="B18" s="107" t="s">
        <v>138</v>
      </c>
      <c r="C18" s="108"/>
      <c r="D18" s="108"/>
      <c r="E18" s="108"/>
      <c r="F18" s="108"/>
      <c r="G18" s="108"/>
      <c r="H18" s="108"/>
      <c r="I18" s="108"/>
      <c r="J18" s="108"/>
      <c r="K18" s="108"/>
      <c r="L18" s="108"/>
      <c r="M18" s="108"/>
      <c r="N18" s="108"/>
      <c r="O18" s="108"/>
      <c r="P18" s="108"/>
      <c r="Q18" s="108"/>
      <c r="R18" s="108"/>
      <c r="S18" s="108"/>
      <c r="T18" s="108"/>
      <c r="U18" s="108"/>
      <c r="V18" s="91" t="s">
        <v>59</v>
      </c>
      <c r="W18" s="92"/>
      <c r="Z18" s="2">
        <f t="shared" si="1"/>
        <v>0</v>
      </c>
      <c r="AA18" s="2" t="str">
        <f>IF(AND($V$17="はい",V18="（選択）"),"NG","OK")</f>
        <v>OK</v>
      </c>
      <c r="AB18" s="2" t="str">
        <f>IF(AND($V$17&lt;&gt;"はい",V18&lt;&gt;"（選択）"),"NG","OK")</f>
        <v>OK</v>
      </c>
      <c r="AE18" s="6"/>
      <c r="AF18" s="6"/>
      <c r="AG18" s="6"/>
      <c r="AH18" s="6"/>
      <c r="AI18" s="6"/>
      <c r="AJ18" s="6"/>
      <c r="AK18" s="6"/>
      <c r="AL18" s="6"/>
      <c r="AM18" s="6"/>
      <c r="AN18" s="6"/>
      <c r="AO18" s="6"/>
      <c r="AP18" s="6"/>
      <c r="AQ18" s="6"/>
      <c r="AR18" s="6"/>
      <c r="AS18" s="6"/>
      <c r="AT18" s="6"/>
      <c r="AU18" s="6"/>
      <c r="AV18" s="6"/>
      <c r="AW18" s="6"/>
      <c r="AX18" s="6"/>
    </row>
    <row r="19" spans="1:52" ht="22.5" customHeight="1" thickBot="1" x14ac:dyDescent="0.2">
      <c r="A19" s="14">
        <v>3</v>
      </c>
      <c r="B19" s="107" t="s">
        <v>139</v>
      </c>
      <c r="C19" s="108"/>
      <c r="D19" s="108"/>
      <c r="E19" s="108"/>
      <c r="F19" s="108"/>
      <c r="G19" s="108"/>
      <c r="H19" s="108"/>
      <c r="I19" s="108"/>
      <c r="J19" s="108"/>
      <c r="K19" s="108"/>
      <c r="L19" s="108"/>
      <c r="M19" s="108"/>
      <c r="N19" s="108"/>
      <c r="O19" s="108"/>
      <c r="P19" s="108"/>
      <c r="Q19" s="108"/>
      <c r="R19" s="108"/>
      <c r="S19" s="108"/>
      <c r="T19" s="108"/>
      <c r="U19" s="108"/>
      <c r="V19" s="93" t="s">
        <v>59</v>
      </c>
      <c r="W19" s="94"/>
      <c r="Z19" s="2">
        <f t="shared" si="1"/>
        <v>0</v>
      </c>
      <c r="AA19" s="2" t="str">
        <f>IF(AND($V$17="はい",V19="（選択）"),"NG","OK")</f>
        <v>OK</v>
      </c>
      <c r="AB19" s="2" t="str">
        <f>IF(AND($V$17&lt;&gt;"はい",V19&lt;&gt;"（選択）"),"NG","OK")</f>
        <v>OK</v>
      </c>
      <c r="AE19" s="6"/>
      <c r="AF19" s="6"/>
      <c r="AG19" s="6"/>
      <c r="AH19" s="6"/>
      <c r="AI19" s="6"/>
      <c r="AJ19" s="6"/>
      <c r="AK19" s="6"/>
      <c r="AL19" s="6"/>
      <c r="AM19" s="6"/>
      <c r="AN19" s="6"/>
      <c r="AO19" s="6"/>
      <c r="AP19" s="6"/>
      <c r="AQ19" s="6"/>
      <c r="AR19" s="6"/>
      <c r="AS19" s="6"/>
      <c r="AT19" s="6"/>
      <c r="AU19" s="6"/>
      <c r="AV19" s="6"/>
      <c r="AW19" s="6"/>
      <c r="AX19" s="6"/>
    </row>
    <row r="21" spans="1:52" ht="19.5" x14ac:dyDescent="0.15">
      <c r="A21" s="8" t="s">
        <v>56</v>
      </c>
      <c r="B21" s="10"/>
      <c r="C21" s="10"/>
      <c r="D21" s="10"/>
      <c r="E21" s="10"/>
      <c r="F21" s="10"/>
      <c r="G21" s="10"/>
      <c r="H21" s="10"/>
      <c r="I21" s="10"/>
      <c r="J21" s="11"/>
      <c r="K21" s="11"/>
      <c r="L21" s="11"/>
      <c r="M21" s="11"/>
      <c r="N21" s="11"/>
      <c r="O21" s="11"/>
      <c r="P21" s="11"/>
      <c r="Q21" s="11"/>
      <c r="R21" s="11"/>
      <c r="S21" s="11"/>
      <c r="T21" s="11"/>
      <c r="U21" s="11"/>
      <c r="V21" s="11"/>
      <c r="W21" s="11"/>
    </row>
    <row r="22" spans="1:52" ht="16.5" customHeight="1" x14ac:dyDescent="0.15">
      <c r="B22" s="2" t="s">
        <v>57</v>
      </c>
    </row>
    <row r="23" spans="1:52" x14ac:dyDescent="0.15">
      <c r="B23" s="101"/>
      <c r="C23" s="101"/>
      <c r="D23" s="101"/>
      <c r="E23" s="101"/>
      <c r="F23" s="123" t="s">
        <v>26</v>
      </c>
      <c r="G23" s="124"/>
      <c r="H23" s="124"/>
      <c r="I23" s="124"/>
      <c r="J23" s="124"/>
      <c r="K23" s="124"/>
      <c r="L23" s="124"/>
      <c r="M23" s="124"/>
      <c r="N23" s="124"/>
      <c r="O23" s="101" t="s">
        <v>25</v>
      </c>
      <c r="P23" s="101"/>
      <c r="Q23" s="101"/>
      <c r="R23" s="101"/>
      <c r="S23" s="101"/>
      <c r="T23" s="101"/>
      <c r="U23" s="101"/>
      <c r="V23" s="101"/>
      <c r="W23" s="101"/>
      <c r="AB23" s="2" t="s">
        <v>46</v>
      </c>
      <c r="AC23" s="2" t="s">
        <v>47</v>
      </c>
    </row>
    <row r="24" spans="1:52" ht="22.5" customHeight="1" x14ac:dyDescent="0.15">
      <c r="B24" s="114" t="s">
        <v>30</v>
      </c>
      <c r="C24" s="98" t="s">
        <v>27</v>
      </c>
      <c r="D24" s="99"/>
      <c r="E24" s="100"/>
      <c r="F24" s="118" t="str">
        <f>IF(AB24="","（「1 確認事項」に回答してください）",IF(AB24="○","◆提出義務あり◆","◇提出義務なし◇"))</f>
        <v>（「1 確認事項」に回答してください）</v>
      </c>
      <c r="G24" s="119"/>
      <c r="H24" s="119"/>
      <c r="I24" s="119"/>
      <c r="J24" s="119"/>
      <c r="K24" s="119"/>
      <c r="L24" s="119"/>
      <c r="M24" s="119"/>
      <c r="N24" s="119"/>
      <c r="O24" s="122" t="str">
        <f>IF(AC24="","（「1 確認事項」に回答してください）",IF(AC24="○","◆提出義務あり◆","◇提出義務なし◇（任意提出可能）"))</f>
        <v>（「1 確認事項」に回答してください）</v>
      </c>
      <c r="P24" s="122"/>
      <c r="Q24" s="122"/>
      <c r="R24" s="122"/>
      <c r="S24" s="122"/>
      <c r="T24" s="122"/>
      <c r="U24" s="122"/>
      <c r="V24" s="122"/>
      <c r="W24" s="122"/>
      <c r="AA24" s="2" t="s">
        <v>48</v>
      </c>
      <c r="AB24" s="7" t="str">
        <f>IF(OR(Z9=0,AA12="NG",AB12="NG"),"",IF(OR(Z9=2,AND(Z9=1,Z12=2)),"×","○"))</f>
        <v/>
      </c>
      <c r="AC24" s="7" t="str">
        <f>IF($Z$17=2,"×",IF(Z17=1,"○",""))</f>
        <v/>
      </c>
      <c r="AD24" s="7"/>
    </row>
    <row r="25" spans="1:52" ht="22.5" customHeight="1" x14ac:dyDescent="0.15">
      <c r="B25" s="115"/>
      <c r="C25" s="98" t="s">
        <v>28</v>
      </c>
      <c r="D25" s="99"/>
      <c r="E25" s="100"/>
      <c r="F25" s="118" t="str">
        <f>IF(AB25="","（「1 確認事項」に回答してください）",IF(AB25="○","◆提出義務あり◆","◇提出義務なし◇（任意提出可能）"))</f>
        <v>（「1 確認事項」に回答してください）</v>
      </c>
      <c r="G25" s="119"/>
      <c r="H25" s="119"/>
      <c r="I25" s="119"/>
      <c r="J25" s="119"/>
      <c r="K25" s="119"/>
      <c r="L25" s="119"/>
      <c r="M25" s="119"/>
      <c r="N25" s="119"/>
      <c r="O25" s="122" t="str">
        <f>IF(AC25="","（「1 確認事項」に回答してください）",IF(AC25="○","◆提出義務あり◆","◇提出義務なし◇（任意提出可能）"))</f>
        <v>（「1 確認事項」に回答してください）</v>
      </c>
      <c r="P25" s="122"/>
      <c r="Q25" s="122"/>
      <c r="R25" s="122"/>
      <c r="S25" s="122"/>
      <c r="T25" s="122"/>
      <c r="U25" s="122"/>
      <c r="V25" s="122"/>
      <c r="W25" s="122"/>
      <c r="AA25" s="2" t="s">
        <v>49</v>
      </c>
      <c r="AB25" s="7" t="str">
        <f>IF(OR(AA10="NG",AB10="NG",$Z$9=0),"",IF(OR($Z$9=2,Z10=2),"×","○"))</f>
        <v/>
      </c>
      <c r="AC25" s="7" t="str">
        <f>IF(OR($Z$17=0,AA18="NG",AB18="NG"),"",IF(AND($Z$17=1,Z18=1),"○","×"))</f>
        <v/>
      </c>
      <c r="AD25" s="7"/>
    </row>
    <row r="26" spans="1:52" ht="22.5" customHeight="1" x14ac:dyDescent="0.15">
      <c r="B26" s="116"/>
      <c r="C26" s="98" t="s">
        <v>29</v>
      </c>
      <c r="D26" s="99"/>
      <c r="E26" s="100"/>
      <c r="F26" s="118" t="str">
        <f>IF(AB26="","（「1 確認事項」に回答してください）",IF(AB26="○","◆提出義務あり◆","◇提出義務なし◇（任意提出可能）"))</f>
        <v>（「1 確認事項」に回答してください）</v>
      </c>
      <c r="G26" s="119"/>
      <c r="H26" s="119"/>
      <c r="I26" s="119"/>
      <c r="J26" s="119"/>
      <c r="K26" s="119"/>
      <c r="L26" s="119"/>
      <c r="M26" s="119"/>
      <c r="N26" s="119"/>
      <c r="O26" s="122" t="str">
        <f>IF(AC26="","（「1 確認事項」に回答してください）",IF(AC26="○","◆提出義務あり◆","◇提出義務なし◇（任意提出可能）"))</f>
        <v>（「1 確認事項」に回答してください）</v>
      </c>
      <c r="P26" s="122"/>
      <c r="Q26" s="122"/>
      <c r="R26" s="122"/>
      <c r="S26" s="122"/>
      <c r="T26" s="122"/>
      <c r="U26" s="122"/>
      <c r="V26" s="122"/>
      <c r="W26" s="122"/>
      <c r="AA26" s="2" t="s">
        <v>50</v>
      </c>
      <c r="AB26" s="7" t="str">
        <f>IF(OR(AA11="NG",AB11="NG",$Z$9=0),"",IF(OR($Z$9=2,Z11=2),"×","○"))</f>
        <v/>
      </c>
      <c r="AC26" s="7" t="str">
        <f>IF(OR($Z$17=0,AA19="NG",AB19="NG"),"",IF(AND($Z$17=1,Z19=1),"○","×"))</f>
        <v/>
      </c>
      <c r="AD26" s="7"/>
    </row>
    <row r="27" spans="1:52" ht="50.1" customHeight="1" x14ac:dyDescent="0.15">
      <c r="B27" s="101" t="s">
        <v>24</v>
      </c>
      <c r="C27" s="101"/>
      <c r="D27" s="101"/>
      <c r="E27" s="101"/>
      <c r="F27" s="102" t="str">
        <f>IF(AB24="○","県に提出する計画書の対象区域は、原則、横浜・川崎を除く区域（県域）としてください。","")</f>
        <v/>
      </c>
      <c r="G27" s="102"/>
      <c r="H27" s="102"/>
      <c r="I27" s="102"/>
      <c r="J27" s="102"/>
      <c r="K27" s="102"/>
      <c r="L27" s="102"/>
      <c r="M27" s="102"/>
      <c r="N27" s="102"/>
      <c r="O27" s="102" t="str">
        <f>IF(AC24="○","県に提出する計画書の対象区域は、原則、横浜・川崎を除く区域（県域）としてください。","")</f>
        <v/>
      </c>
      <c r="P27" s="102"/>
      <c r="Q27" s="102"/>
      <c r="R27" s="102"/>
      <c r="S27" s="102"/>
      <c r="T27" s="102"/>
      <c r="U27" s="102"/>
      <c r="V27" s="102"/>
      <c r="W27" s="102"/>
    </row>
    <row r="28" spans="1:52" ht="54.95" customHeight="1" x14ac:dyDescent="0.15">
      <c r="B28" s="103" t="s">
        <v>140</v>
      </c>
      <c r="C28" s="103"/>
      <c r="D28" s="103"/>
      <c r="E28" s="103"/>
      <c r="F28" s="103"/>
      <c r="G28" s="103"/>
      <c r="H28" s="103"/>
      <c r="I28" s="103"/>
      <c r="J28" s="103"/>
      <c r="K28" s="103"/>
      <c r="L28" s="103"/>
      <c r="M28" s="103"/>
      <c r="N28" s="103"/>
      <c r="O28" s="103"/>
      <c r="P28" s="103"/>
      <c r="Q28" s="103"/>
      <c r="R28" s="103"/>
      <c r="S28" s="103"/>
      <c r="T28" s="103"/>
      <c r="U28" s="103"/>
      <c r="V28" s="103"/>
      <c r="W28" s="103"/>
    </row>
    <row r="29" spans="1:52" ht="30" customHeight="1" x14ac:dyDescent="0.15">
      <c r="B29" s="103" t="s">
        <v>52</v>
      </c>
      <c r="C29" s="103"/>
      <c r="D29" s="103"/>
      <c r="E29" s="103"/>
      <c r="F29" s="103"/>
      <c r="G29" s="103"/>
      <c r="H29" s="103"/>
      <c r="I29" s="103"/>
      <c r="J29" s="103"/>
      <c r="K29" s="103"/>
      <c r="L29" s="103"/>
      <c r="M29" s="103"/>
      <c r="N29" s="103"/>
      <c r="O29" s="103"/>
      <c r="P29" s="103"/>
      <c r="Q29" s="103"/>
      <c r="R29" s="103"/>
      <c r="S29" s="103"/>
      <c r="T29" s="103"/>
      <c r="U29" s="103"/>
      <c r="V29" s="103"/>
      <c r="W29" s="103"/>
    </row>
    <row r="30" spans="1:52" ht="9" customHeight="1" x14ac:dyDescent="0.15"/>
    <row r="31" spans="1:52" ht="18" x14ac:dyDescent="0.15">
      <c r="A31" s="3" t="s">
        <v>53</v>
      </c>
    </row>
    <row r="32" spans="1:52" x14ac:dyDescent="0.15">
      <c r="A32" s="4"/>
      <c r="B32" s="101" t="s">
        <v>34</v>
      </c>
      <c r="C32" s="101"/>
      <c r="D32" s="101"/>
      <c r="E32" s="101"/>
      <c r="F32" s="97" t="s">
        <v>35</v>
      </c>
      <c r="G32" s="97"/>
      <c r="H32" s="97"/>
      <c r="I32" s="97"/>
      <c r="J32" s="97"/>
      <c r="K32" s="97"/>
      <c r="L32" s="97"/>
      <c r="M32" s="97"/>
      <c r="N32" s="97"/>
      <c r="O32" s="97"/>
      <c r="P32" s="97"/>
      <c r="Q32" s="97"/>
      <c r="R32" s="97"/>
      <c r="S32" s="97"/>
      <c r="T32" s="97"/>
      <c r="U32" s="97"/>
      <c r="V32" s="97"/>
      <c r="W32" s="97"/>
    </row>
    <row r="33" spans="1:23" ht="35.1" customHeight="1" x14ac:dyDescent="0.15">
      <c r="A33" s="4"/>
      <c r="B33" s="121" t="s">
        <v>36</v>
      </c>
      <c r="C33" s="121"/>
      <c r="D33" s="121"/>
      <c r="E33" s="121"/>
      <c r="F33" s="120" t="s">
        <v>130</v>
      </c>
      <c r="G33" s="120"/>
      <c r="H33" s="120"/>
      <c r="I33" s="120"/>
      <c r="J33" s="120"/>
      <c r="K33" s="120"/>
      <c r="L33" s="120"/>
      <c r="M33" s="120"/>
      <c r="N33" s="120"/>
      <c r="O33" s="120"/>
      <c r="P33" s="120"/>
      <c r="Q33" s="120"/>
      <c r="R33" s="120"/>
      <c r="S33" s="120"/>
      <c r="T33" s="120"/>
      <c r="U33" s="120"/>
      <c r="V33" s="120"/>
      <c r="W33" s="120"/>
    </row>
    <row r="34" spans="1:23" ht="50.1" customHeight="1" x14ac:dyDescent="0.15">
      <c r="A34" s="4"/>
      <c r="B34" s="121" t="s">
        <v>37</v>
      </c>
      <c r="C34" s="121"/>
      <c r="D34" s="121"/>
      <c r="E34" s="121"/>
      <c r="F34" s="120" t="s">
        <v>131</v>
      </c>
      <c r="G34" s="120"/>
      <c r="H34" s="120"/>
      <c r="I34" s="120"/>
      <c r="J34" s="120"/>
      <c r="K34" s="120"/>
      <c r="L34" s="120"/>
      <c r="M34" s="120"/>
      <c r="N34" s="120"/>
      <c r="O34" s="120"/>
      <c r="P34" s="120"/>
      <c r="Q34" s="120"/>
      <c r="R34" s="120"/>
      <c r="S34" s="120"/>
      <c r="T34" s="120"/>
      <c r="U34" s="120"/>
      <c r="V34" s="120"/>
      <c r="W34" s="120"/>
    </row>
    <row r="35" spans="1:23" ht="35.1" customHeight="1" x14ac:dyDescent="0.15">
      <c r="A35" s="4"/>
      <c r="B35" s="121" t="s">
        <v>38</v>
      </c>
      <c r="C35" s="121"/>
      <c r="D35" s="121"/>
      <c r="E35" s="121"/>
      <c r="F35" s="120" t="s">
        <v>132</v>
      </c>
      <c r="G35" s="120"/>
      <c r="H35" s="120"/>
      <c r="I35" s="120"/>
      <c r="J35" s="120"/>
      <c r="K35" s="120"/>
      <c r="L35" s="120"/>
      <c r="M35" s="120"/>
      <c r="N35" s="120"/>
      <c r="O35" s="120"/>
      <c r="P35" s="120"/>
      <c r="Q35" s="120"/>
      <c r="R35" s="120"/>
      <c r="S35" s="120"/>
      <c r="T35" s="120"/>
      <c r="U35" s="120"/>
      <c r="V35" s="120"/>
      <c r="W35" s="120"/>
    </row>
  </sheetData>
  <sheetProtection algorithmName="SHA-512" hashValue="7u5FNsJJIC6LT2lqwdVPDGTW9NN+xLiwfvVo4ntjIUw1xiuPHoBNQoTT5iQxwdVGkYCQNGrldQ4tK04KOj1eOg==" saltValue="MLi8aCXSR50lQ9911qgg5w==" spinCount="100000" sheet="1" objects="1" scenarios="1"/>
  <mergeCells count="46">
    <mergeCell ref="V19:W19"/>
    <mergeCell ref="V17:W17"/>
    <mergeCell ref="V18:W18"/>
    <mergeCell ref="B23:E23"/>
    <mergeCell ref="F26:N26"/>
    <mergeCell ref="O26:W26"/>
    <mergeCell ref="F23:N23"/>
    <mergeCell ref="O23:W23"/>
    <mergeCell ref="F24:N24"/>
    <mergeCell ref="O24:W24"/>
    <mergeCell ref="O25:W25"/>
    <mergeCell ref="F33:W33"/>
    <mergeCell ref="F34:W34"/>
    <mergeCell ref="F35:W35"/>
    <mergeCell ref="B33:E33"/>
    <mergeCell ref="B35:E35"/>
    <mergeCell ref="B34:E34"/>
    <mergeCell ref="A1:W1"/>
    <mergeCell ref="J7:L7"/>
    <mergeCell ref="B28:W28"/>
    <mergeCell ref="B16:U16"/>
    <mergeCell ref="B19:U19"/>
    <mergeCell ref="B18:U18"/>
    <mergeCell ref="B17:U17"/>
    <mergeCell ref="V8:W8"/>
    <mergeCell ref="B12:U12"/>
    <mergeCell ref="B11:U11"/>
    <mergeCell ref="B10:U10"/>
    <mergeCell ref="B9:U9"/>
    <mergeCell ref="B24:B26"/>
    <mergeCell ref="B8:U8"/>
    <mergeCell ref="C26:E26"/>
    <mergeCell ref="F25:N25"/>
    <mergeCell ref="F32:W32"/>
    <mergeCell ref="C24:E24"/>
    <mergeCell ref="C25:E25"/>
    <mergeCell ref="B32:E32"/>
    <mergeCell ref="F27:N27"/>
    <mergeCell ref="O27:W27"/>
    <mergeCell ref="B27:E27"/>
    <mergeCell ref="B29:W29"/>
    <mergeCell ref="V9:W9"/>
    <mergeCell ref="V10:W10"/>
    <mergeCell ref="V11:W11"/>
    <mergeCell ref="V12:W12"/>
    <mergeCell ref="V16:W16"/>
  </mergeCells>
  <phoneticPr fontId="4"/>
  <conditionalFormatting sqref="V9:W9">
    <cfRule type="cellIs" dxfId="10" priority="11" operator="equal">
      <formula>"（選択）"</formula>
    </cfRule>
  </conditionalFormatting>
  <conditionalFormatting sqref="A10:U12">
    <cfRule type="expression" dxfId="9" priority="9">
      <formula>$V$9="はい"</formula>
    </cfRule>
  </conditionalFormatting>
  <conditionalFormatting sqref="V17:W17">
    <cfRule type="cellIs" dxfId="8" priority="6" operator="equal">
      <formula>"（選択）"</formula>
    </cfRule>
  </conditionalFormatting>
  <conditionalFormatting sqref="A18:U19">
    <cfRule type="expression" dxfId="7" priority="3">
      <formula>$V$17="はい"</formula>
    </cfRule>
  </conditionalFormatting>
  <conditionalFormatting sqref="V10:W12">
    <cfRule type="expression" dxfId="6" priority="12">
      <formula>$AB10="NG"</formula>
    </cfRule>
    <cfRule type="cellIs" dxfId="5" priority="13" operator="notEqual">
      <formula>"（選択）"</formula>
    </cfRule>
    <cfRule type="expression" dxfId="4" priority="14">
      <formula>AND($V$9="はい",$V10="（選択）")</formula>
    </cfRule>
  </conditionalFormatting>
  <conditionalFormatting sqref="V18:W19">
    <cfRule type="expression" dxfId="3" priority="15">
      <formula>$AB18="NG"</formula>
    </cfRule>
    <cfRule type="cellIs" dxfId="2" priority="16" operator="notEqual">
      <formula>"（選択）"</formula>
    </cfRule>
    <cfRule type="expression" dxfId="1" priority="17">
      <formula>AND($V$17="はい",$V18="（選択）")</formula>
    </cfRule>
  </conditionalFormatting>
  <dataValidations count="1">
    <dataValidation type="list" allowBlank="1" showInputMessage="1" showErrorMessage="1" sqref="V17:W19 V9:W12">
      <formula1>"（選択）,はい,いいえ"</formula1>
    </dataValidation>
  </dataValidations>
  <hyperlinks>
    <hyperlink ref="J7:K7" location="原油換算エネルギー計算シート!A1" display="別シート"/>
    <hyperlink ref="J7:L7" location="原油換算エネルギー簡易計算シート!A1" display="別シート"/>
  </hyperlink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4"/>
  <sheetViews>
    <sheetView showGridLines="0" view="pageBreakPreview" zoomScaleNormal="100" zoomScaleSheetLayoutView="100" workbookViewId="0">
      <pane ySplit="8" topLeftCell="A9" activePane="bottomLeft" state="frozen"/>
      <selection pane="bottomLeft" activeCell="E20" sqref="E20"/>
    </sheetView>
  </sheetViews>
  <sheetFormatPr defaultColWidth="8.875" defaultRowHeight="16.5" x14ac:dyDescent="0.15"/>
  <cols>
    <col min="1" max="1" width="1.125" style="2" customWidth="1"/>
    <col min="2" max="2" width="7.625" style="2" customWidth="1"/>
    <col min="3" max="3" width="17.125" style="2" customWidth="1"/>
    <col min="4" max="4" width="31.5" style="2" customWidth="1"/>
    <col min="5" max="7" width="11.625" style="2" customWidth="1"/>
    <col min="8" max="8" width="9.625" style="2" customWidth="1"/>
    <col min="9" max="9" width="6.5" style="15" bestFit="1" customWidth="1"/>
    <col min="10" max="10" width="9.625" style="2" customWidth="1"/>
    <col min="11" max="13" width="11.625" style="2" customWidth="1"/>
    <col min="14" max="14" width="9.625" style="2" customWidth="1"/>
    <col min="15" max="15" width="1" style="2" customWidth="1"/>
    <col min="16" max="16384" width="8.875" style="2"/>
  </cols>
  <sheetData>
    <row r="1" spans="2:14" ht="24" x14ac:dyDescent="0.35">
      <c r="B1" s="36" t="s">
        <v>62</v>
      </c>
      <c r="C1" s="4"/>
      <c r="N1" s="88" t="str">
        <f>判定シート!W2</f>
        <v>2025ver1</v>
      </c>
    </row>
    <row r="2" spans="2:14" s="61" customFormat="1" ht="18.75" x14ac:dyDescent="0.15">
      <c r="B2" s="135" t="s">
        <v>182</v>
      </c>
      <c r="C2" s="136"/>
      <c r="D2" s="136"/>
      <c r="E2" s="136"/>
      <c r="F2" s="136"/>
      <c r="G2" s="136"/>
      <c r="H2" s="136"/>
      <c r="I2" s="136"/>
      <c r="J2" s="136"/>
      <c r="K2" s="136"/>
      <c r="L2" s="136"/>
      <c r="M2" s="136"/>
      <c r="N2" s="58"/>
    </row>
    <row r="3" spans="2:14" s="61" customFormat="1" ht="18.75" x14ac:dyDescent="0.15">
      <c r="B3" s="60" t="s">
        <v>183</v>
      </c>
      <c r="C3" s="58"/>
      <c r="D3" s="58"/>
      <c r="E3" s="58"/>
      <c r="F3" s="58"/>
      <c r="G3" s="58"/>
      <c r="H3" s="58"/>
      <c r="I3" s="58"/>
      <c r="J3" s="58"/>
      <c r="K3" s="58"/>
      <c r="L3" s="58"/>
      <c r="M3" s="58"/>
      <c r="N3" s="58"/>
    </row>
    <row r="4" spans="2:14" s="61" customFormat="1" ht="18.75" x14ac:dyDescent="0.15">
      <c r="B4" s="59" t="s">
        <v>174</v>
      </c>
      <c r="C4" s="58"/>
      <c r="D4" s="58"/>
      <c r="E4" s="58"/>
      <c r="F4" s="58"/>
      <c r="G4" s="58"/>
      <c r="H4" s="58"/>
      <c r="I4" s="58"/>
      <c r="J4" s="58"/>
      <c r="K4" s="58"/>
      <c r="L4" s="58"/>
      <c r="M4" s="58"/>
      <c r="N4" s="58"/>
    </row>
    <row r="5" spans="2:14" s="61" customFormat="1" ht="18.75" x14ac:dyDescent="0.15">
      <c r="B5" s="59" t="s">
        <v>175</v>
      </c>
      <c r="C5" s="58"/>
      <c r="D5" s="58"/>
      <c r="E5" s="58"/>
      <c r="F5" s="58"/>
      <c r="G5" s="58"/>
      <c r="H5" s="58"/>
      <c r="I5" s="58"/>
      <c r="J5" s="58"/>
      <c r="K5" s="58"/>
      <c r="L5" s="58"/>
      <c r="M5" s="58"/>
      <c r="N5" s="58"/>
    </row>
    <row r="6" spans="2:14" s="61" customFormat="1" ht="18.75" x14ac:dyDescent="0.15">
      <c r="B6" s="59" t="s">
        <v>176</v>
      </c>
      <c r="C6" s="58"/>
      <c r="D6" s="58"/>
      <c r="E6" s="58"/>
      <c r="F6" s="58"/>
      <c r="G6" s="58"/>
      <c r="H6" s="58"/>
      <c r="I6" s="58"/>
      <c r="J6" s="58"/>
      <c r="K6" s="58"/>
      <c r="L6" s="58"/>
      <c r="M6" s="58"/>
      <c r="N6" s="58"/>
    </row>
    <row r="7" spans="2:14" x14ac:dyDescent="0.15">
      <c r="B7" s="137" t="s">
        <v>0</v>
      </c>
      <c r="C7" s="137"/>
      <c r="D7" s="137"/>
      <c r="E7" s="125" t="s">
        <v>17</v>
      </c>
      <c r="F7" s="126"/>
      <c r="G7" s="126"/>
      <c r="H7" s="127"/>
      <c r="I7" s="20" t="s">
        <v>8</v>
      </c>
      <c r="J7" s="21" t="s">
        <v>178</v>
      </c>
      <c r="K7" s="125" t="s">
        <v>179</v>
      </c>
      <c r="L7" s="126"/>
      <c r="M7" s="126"/>
      <c r="N7" s="127"/>
    </row>
    <row r="8" spans="2:14" s="4" customFormat="1" ht="33" x14ac:dyDescent="0.15">
      <c r="B8" s="16" t="s">
        <v>154</v>
      </c>
      <c r="C8" s="62" t="s">
        <v>155</v>
      </c>
      <c r="D8" s="17" t="s">
        <v>156</v>
      </c>
      <c r="E8" s="19" t="s">
        <v>19</v>
      </c>
      <c r="F8" s="19" t="s">
        <v>20</v>
      </c>
      <c r="G8" s="19" t="s">
        <v>180</v>
      </c>
      <c r="H8" s="18" t="s">
        <v>177</v>
      </c>
      <c r="I8" s="63"/>
      <c r="J8" s="64"/>
      <c r="K8" s="19" t="s">
        <v>19</v>
      </c>
      <c r="L8" s="19" t="s">
        <v>20</v>
      </c>
      <c r="M8" s="19" t="s">
        <v>180</v>
      </c>
      <c r="N8" s="18" t="s">
        <v>177</v>
      </c>
    </row>
    <row r="9" spans="2:14" ht="20.100000000000001" customHeight="1" x14ac:dyDescent="0.15">
      <c r="B9" s="52" t="s">
        <v>63</v>
      </c>
      <c r="C9" s="52" t="s">
        <v>64</v>
      </c>
      <c r="D9" s="55" t="s">
        <v>11</v>
      </c>
      <c r="E9" s="26"/>
      <c r="F9" s="26"/>
      <c r="G9" s="26"/>
      <c r="H9" s="25">
        <f>SUM(E9:G9)</f>
        <v>0</v>
      </c>
      <c r="I9" s="46" t="str">
        <f>IFERROR(VLOOKUP($D9,参考_係数一覧!$C$3:$E$62,3,FALSE),"")</f>
        <v>kl</v>
      </c>
      <c r="J9" s="24">
        <f>IFERROR(VLOOKUP($D9,参考_係数一覧!$C$3:$E$62,2,FALSE),"")</f>
        <v>33.4</v>
      </c>
      <c r="K9" s="25">
        <f t="shared" ref="K9:K20" si="0">IFERROR(ROUND(E9*$J9,0),"")</f>
        <v>0</v>
      </c>
      <c r="L9" s="25">
        <f t="shared" ref="L9:L20" si="1">IFERROR(ROUND(F9*$J9,0),"")</f>
        <v>0</v>
      </c>
      <c r="M9" s="23">
        <f t="shared" ref="M9:M20" si="2">IFERROR(ROUND(G9*$J9,0),"")</f>
        <v>0</v>
      </c>
      <c r="N9" s="23">
        <f>SUM(K9:M9)</f>
        <v>0</v>
      </c>
    </row>
    <row r="10" spans="2:14" ht="20.100000000000001" customHeight="1" x14ac:dyDescent="0.15">
      <c r="B10" s="31"/>
      <c r="C10" s="51"/>
      <c r="D10" s="55" t="s">
        <v>1</v>
      </c>
      <c r="E10" s="26"/>
      <c r="F10" s="26"/>
      <c r="G10" s="26"/>
      <c r="H10" s="25">
        <f t="shared" ref="H10:H30" si="3">SUM(E10:G10)</f>
        <v>0</v>
      </c>
      <c r="I10" s="46" t="str">
        <f>IFERROR(VLOOKUP($D10,参考_係数一覧!$C$3:$E$62,3,FALSE),"")</f>
        <v>kl</v>
      </c>
      <c r="J10" s="24">
        <f>IFERROR(VLOOKUP($D10,参考_係数一覧!$C$3:$E$62,2,FALSE),"")</f>
        <v>36.5</v>
      </c>
      <c r="K10" s="25">
        <f t="shared" si="0"/>
        <v>0</v>
      </c>
      <c r="L10" s="25">
        <f t="shared" si="1"/>
        <v>0</v>
      </c>
      <c r="M10" s="23">
        <f t="shared" si="2"/>
        <v>0</v>
      </c>
      <c r="N10" s="23">
        <f t="shared" ref="N10:N31" si="4">SUM(K10:M10)</f>
        <v>0</v>
      </c>
    </row>
    <row r="11" spans="2:14" ht="20.100000000000001" customHeight="1" x14ac:dyDescent="0.15">
      <c r="B11" s="31"/>
      <c r="C11" s="51"/>
      <c r="D11" s="55" t="s">
        <v>2</v>
      </c>
      <c r="E11" s="26"/>
      <c r="F11" s="26"/>
      <c r="G11" s="26"/>
      <c r="H11" s="25">
        <f t="shared" si="3"/>
        <v>0</v>
      </c>
      <c r="I11" s="46" t="str">
        <f>IFERROR(VLOOKUP($D11,参考_係数一覧!$C$3:$E$62,3,FALSE),"")</f>
        <v>kl</v>
      </c>
      <c r="J11" s="24">
        <f>IFERROR(VLOOKUP($D11,参考_係数一覧!$C$3:$E$62,2,FALSE),"")</f>
        <v>38</v>
      </c>
      <c r="K11" s="25">
        <f t="shared" si="0"/>
        <v>0</v>
      </c>
      <c r="L11" s="25">
        <f t="shared" si="1"/>
        <v>0</v>
      </c>
      <c r="M11" s="23">
        <f t="shared" si="2"/>
        <v>0</v>
      </c>
      <c r="N11" s="23">
        <f t="shared" si="4"/>
        <v>0</v>
      </c>
    </row>
    <row r="12" spans="2:14" ht="20.100000000000001" customHeight="1" x14ac:dyDescent="0.15">
      <c r="B12" s="31"/>
      <c r="C12" s="51"/>
      <c r="D12" s="48" t="s">
        <v>72</v>
      </c>
      <c r="E12" s="26"/>
      <c r="F12" s="26"/>
      <c r="G12" s="26"/>
      <c r="H12" s="25">
        <f t="shared" si="3"/>
        <v>0</v>
      </c>
      <c r="I12" s="46" t="str">
        <f>IFERROR(VLOOKUP($D12,参考_係数一覧!$C$3:$E$62,3,FALSE),"")</f>
        <v>kl</v>
      </c>
      <c r="J12" s="24">
        <f>IFERROR(VLOOKUP($D12,参考_係数一覧!$C$3:$E$62,2,FALSE),"")</f>
        <v>38.9</v>
      </c>
      <c r="K12" s="25">
        <f t="shared" si="0"/>
        <v>0</v>
      </c>
      <c r="L12" s="25">
        <f t="shared" si="1"/>
        <v>0</v>
      </c>
      <c r="M12" s="23">
        <f t="shared" si="2"/>
        <v>0</v>
      </c>
      <c r="N12" s="23">
        <f t="shared" si="4"/>
        <v>0</v>
      </c>
    </row>
    <row r="13" spans="2:14" ht="20.100000000000001" customHeight="1" x14ac:dyDescent="0.15">
      <c r="B13" s="31"/>
      <c r="C13" s="51"/>
      <c r="D13" s="48" t="s">
        <v>73</v>
      </c>
      <c r="E13" s="26"/>
      <c r="F13" s="26"/>
      <c r="G13" s="26"/>
      <c r="H13" s="25">
        <f t="shared" si="3"/>
        <v>0</v>
      </c>
      <c r="I13" s="46" t="str">
        <f>IFERROR(VLOOKUP($D13,参考_係数一覧!$C$3:$E$62,3,FALSE),"")</f>
        <v>kl</v>
      </c>
      <c r="J13" s="24">
        <f>IFERROR(VLOOKUP($D13,参考_係数一覧!$C$3:$E$62,2,FALSE),"")</f>
        <v>41.8</v>
      </c>
      <c r="K13" s="25">
        <f t="shared" si="0"/>
        <v>0</v>
      </c>
      <c r="L13" s="25">
        <f t="shared" si="1"/>
        <v>0</v>
      </c>
      <c r="M13" s="23">
        <f t="shared" si="2"/>
        <v>0</v>
      </c>
      <c r="N13" s="23">
        <f t="shared" si="4"/>
        <v>0</v>
      </c>
    </row>
    <row r="14" spans="2:14" ht="20.100000000000001" customHeight="1" x14ac:dyDescent="0.15">
      <c r="B14" s="31"/>
      <c r="C14" s="53"/>
      <c r="D14" s="56" t="s">
        <v>76</v>
      </c>
      <c r="E14" s="26"/>
      <c r="F14" s="26"/>
      <c r="G14" s="26"/>
      <c r="H14" s="25">
        <f t="shared" si="3"/>
        <v>0</v>
      </c>
      <c r="I14" s="46" t="str">
        <f>IFERROR(VLOOKUP($D14,参考_係数一覧!$C$3:$E$62,3,FALSE),"")</f>
        <v>ｔ</v>
      </c>
      <c r="J14" s="24">
        <f>IFERROR(VLOOKUP($D14,参考_係数一覧!$C$3:$E$62,2,FALSE),"")</f>
        <v>50.1</v>
      </c>
      <c r="K14" s="25">
        <f t="shared" si="0"/>
        <v>0</v>
      </c>
      <c r="L14" s="25">
        <f t="shared" si="1"/>
        <v>0</v>
      </c>
      <c r="M14" s="23">
        <f t="shared" si="2"/>
        <v>0</v>
      </c>
      <c r="N14" s="23">
        <f t="shared" si="4"/>
        <v>0</v>
      </c>
    </row>
    <row r="15" spans="2:14" ht="20.100000000000001" customHeight="1" x14ac:dyDescent="0.15">
      <c r="B15" s="31"/>
      <c r="C15" s="53"/>
      <c r="D15" s="56" t="s">
        <v>78</v>
      </c>
      <c r="E15" s="26"/>
      <c r="F15" s="26"/>
      <c r="G15" s="26"/>
      <c r="H15" s="25">
        <f t="shared" si="3"/>
        <v>0</v>
      </c>
      <c r="I15" s="46" t="str">
        <f>IFERROR(VLOOKUP($D15,参考_係数一覧!$C$3:$E$62,3,FALSE),"")</f>
        <v>ｔ</v>
      </c>
      <c r="J15" s="24">
        <f>IFERROR(VLOOKUP($D15,参考_係数一覧!$C$3:$E$62,2,FALSE),"")</f>
        <v>54.7</v>
      </c>
      <c r="K15" s="25">
        <f t="shared" si="0"/>
        <v>0</v>
      </c>
      <c r="L15" s="25">
        <f t="shared" si="1"/>
        <v>0</v>
      </c>
      <c r="M15" s="23">
        <f t="shared" si="2"/>
        <v>0</v>
      </c>
      <c r="N15" s="23">
        <f t="shared" si="4"/>
        <v>0</v>
      </c>
    </row>
    <row r="16" spans="2:14" ht="20.100000000000001" customHeight="1" x14ac:dyDescent="0.15">
      <c r="B16" s="31"/>
      <c r="C16" s="51"/>
      <c r="D16" s="57" t="s">
        <v>12</v>
      </c>
      <c r="E16" s="26"/>
      <c r="F16" s="26"/>
      <c r="G16" s="26"/>
      <c r="H16" s="25">
        <f t="shared" si="3"/>
        <v>0</v>
      </c>
      <c r="I16" s="46" t="str">
        <f>IFERROR(VLOOKUP($D16,参考_係数一覧!$C$3:$E$62,3,FALSE),"")</f>
        <v>千m3</v>
      </c>
      <c r="J16" s="24">
        <f>IFERROR(VLOOKUP($D16,参考_係数一覧!$C$3:$E$62,2,FALSE),"")</f>
        <v>45</v>
      </c>
      <c r="K16" s="25">
        <f t="shared" si="0"/>
        <v>0</v>
      </c>
      <c r="L16" s="25">
        <f t="shared" si="1"/>
        <v>0</v>
      </c>
      <c r="M16" s="23">
        <f t="shared" si="2"/>
        <v>0</v>
      </c>
      <c r="N16" s="23">
        <f t="shared" si="4"/>
        <v>0</v>
      </c>
    </row>
    <row r="17" spans="2:17" ht="20.100000000000001" customHeight="1" x14ac:dyDescent="0.15">
      <c r="B17" s="31"/>
      <c r="C17" s="51"/>
      <c r="D17" s="140" t="s">
        <v>161</v>
      </c>
      <c r="E17" s="26"/>
      <c r="F17" s="26"/>
      <c r="G17" s="26"/>
      <c r="H17" s="25">
        <f t="shared" si="3"/>
        <v>0</v>
      </c>
      <c r="I17" s="46" t="str">
        <f>IFERROR(VLOOKUP($D17,参考_係数一覧!$C$3:$E$62,3,FALSE),"")</f>
        <v/>
      </c>
      <c r="J17" s="24" t="str">
        <f>IFERROR(VLOOKUP($D17,参考_係数一覧!$C$3:$E$62,2,FALSE),"")</f>
        <v/>
      </c>
      <c r="K17" s="25" t="str">
        <f t="shared" si="0"/>
        <v/>
      </c>
      <c r="L17" s="25" t="str">
        <f t="shared" si="1"/>
        <v/>
      </c>
      <c r="M17" s="23" t="str">
        <f t="shared" si="2"/>
        <v/>
      </c>
      <c r="N17" s="23">
        <f t="shared" si="4"/>
        <v>0</v>
      </c>
    </row>
    <row r="18" spans="2:17" ht="20.100000000000001" customHeight="1" x14ac:dyDescent="0.15">
      <c r="B18" s="31"/>
      <c r="C18" s="51"/>
      <c r="D18" s="140" t="s">
        <v>161</v>
      </c>
      <c r="E18" s="26"/>
      <c r="F18" s="26"/>
      <c r="G18" s="26"/>
      <c r="H18" s="25">
        <f t="shared" si="3"/>
        <v>0</v>
      </c>
      <c r="I18" s="46" t="str">
        <f>IFERROR(VLOOKUP($D18,参考_係数一覧!$C$3:$E$62,3,FALSE),"")</f>
        <v/>
      </c>
      <c r="J18" s="24" t="str">
        <f>IFERROR(VLOOKUP($D18,参考_係数一覧!$C$3:$E$62,2,FALSE),"")</f>
        <v/>
      </c>
      <c r="K18" s="25" t="str">
        <f t="shared" si="0"/>
        <v/>
      </c>
      <c r="L18" s="25" t="str">
        <f t="shared" si="1"/>
        <v/>
      </c>
      <c r="M18" s="23" t="str">
        <f t="shared" si="2"/>
        <v/>
      </c>
      <c r="N18" s="23">
        <f t="shared" si="4"/>
        <v>0</v>
      </c>
    </row>
    <row r="19" spans="2:17" ht="20.100000000000001" customHeight="1" x14ac:dyDescent="0.15">
      <c r="B19" s="31"/>
      <c r="C19" s="54" t="s">
        <v>160</v>
      </c>
      <c r="D19" s="140" t="s">
        <v>165</v>
      </c>
      <c r="E19" s="26"/>
      <c r="F19" s="26"/>
      <c r="G19" s="26"/>
      <c r="H19" s="25">
        <f t="shared" si="3"/>
        <v>0</v>
      </c>
      <c r="I19" s="46" t="str">
        <f>IFERROR(VLOOKUP($D19,参考_係数一覧!$C$3:$E$62,3,FALSE),"")</f>
        <v/>
      </c>
      <c r="J19" s="24" t="str">
        <f>IFERROR(VLOOKUP($D19,参考_係数一覧!$C$3:$E$62,2,FALSE),"")</f>
        <v/>
      </c>
      <c r="K19" s="25" t="str">
        <f t="shared" si="0"/>
        <v/>
      </c>
      <c r="L19" s="25" t="str">
        <f t="shared" si="1"/>
        <v/>
      </c>
      <c r="M19" s="23" t="str">
        <f t="shared" si="2"/>
        <v/>
      </c>
      <c r="N19" s="23">
        <f t="shared" si="4"/>
        <v>0</v>
      </c>
    </row>
    <row r="20" spans="2:17" ht="20.100000000000001" customHeight="1" x14ac:dyDescent="0.15">
      <c r="B20" s="31"/>
      <c r="C20" s="32"/>
      <c r="D20" s="140" t="s">
        <v>165</v>
      </c>
      <c r="E20" s="26"/>
      <c r="F20" s="26"/>
      <c r="G20" s="26"/>
      <c r="H20" s="25">
        <f t="shared" si="3"/>
        <v>0</v>
      </c>
      <c r="I20" s="46" t="str">
        <f>IFERROR(VLOOKUP($D20,参考_係数一覧!$C$3:$E$62,3,FALSE),"")</f>
        <v/>
      </c>
      <c r="J20" s="24" t="str">
        <f>IFERROR(VLOOKUP($D20,参考_係数一覧!$C$3:$E$62,2,FALSE),"")</f>
        <v/>
      </c>
      <c r="K20" s="25" t="str">
        <f t="shared" si="0"/>
        <v/>
      </c>
      <c r="L20" s="25" t="str">
        <f t="shared" si="1"/>
        <v/>
      </c>
      <c r="M20" s="23" t="str">
        <f t="shared" si="2"/>
        <v/>
      </c>
      <c r="N20" s="23">
        <f t="shared" si="4"/>
        <v>0</v>
      </c>
    </row>
    <row r="21" spans="2:17" ht="20.100000000000001" customHeight="1" x14ac:dyDescent="0.15">
      <c r="B21" s="31"/>
      <c r="C21" s="72"/>
      <c r="D21" s="73" t="s">
        <v>14</v>
      </c>
      <c r="E21" s="74"/>
      <c r="F21" s="74"/>
      <c r="G21" s="74"/>
      <c r="H21" s="75"/>
      <c r="I21" s="74"/>
      <c r="J21" s="76"/>
      <c r="K21" s="77">
        <f>SUM(K9:K20)</f>
        <v>0</v>
      </c>
      <c r="L21" s="77">
        <f>SUM(L9:L20)</f>
        <v>0</v>
      </c>
      <c r="M21" s="78">
        <f>SUM(M9:M20)</f>
        <v>0</v>
      </c>
      <c r="N21" s="79">
        <f>SUM(K21:M21)</f>
        <v>0</v>
      </c>
    </row>
    <row r="22" spans="2:17" ht="20.100000000000001" customHeight="1" x14ac:dyDescent="0.15">
      <c r="B22" s="132" t="s">
        <v>9</v>
      </c>
      <c r="C22" s="50" t="s">
        <v>166</v>
      </c>
      <c r="D22" s="55" t="s">
        <v>3</v>
      </c>
      <c r="E22" s="26"/>
      <c r="F22" s="26"/>
      <c r="G22" s="26"/>
      <c r="H22" s="25">
        <f t="shared" si="3"/>
        <v>0</v>
      </c>
      <c r="I22" s="46" t="str">
        <f>IFERROR(VLOOKUP($D22,参考_係数一覧!$C$3:$E$62,3,FALSE),"")</f>
        <v>GJ</v>
      </c>
      <c r="J22" s="139">
        <f>IFERROR(VLOOKUP($D22,参考_係数一覧!$C$3:$E$62,2,FALSE),"")</f>
        <v>1.17</v>
      </c>
      <c r="K22" s="25">
        <f t="shared" ref="K22:M26" si="5">IFERROR(ROUND(E22*$J22,0),"")</f>
        <v>0</v>
      </c>
      <c r="L22" s="25">
        <f t="shared" si="5"/>
        <v>0</v>
      </c>
      <c r="M22" s="23">
        <f t="shared" si="5"/>
        <v>0</v>
      </c>
      <c r="N22" s="23">
        <f t="shared" si="4"/>
        <v>0</v>
      </c>
    </row>
    <row r="23" spans="2:17" ht="20.100000000000001" customHeight="1" x14ac:dyDescent="0.15">
      <c r="B23" s="134"/>
      <c r="C23" s="51"/>
      <c r="D23" s="55" t="s">
        <v>4</v>
      </c>
      <c r="E23" s="26"/>
      <c r="F23" s="26"/>
      <c r="G23" s="26"/>
      <c r="H23" s="25">
        <f t="shared" si="3"/>
        <v>0</v>
      </c>
      <c r="I23" s="46" t="str">
        <f>IFERROR(VLOOKUP($D23,参考_係数一覧!$C$3:$E$62,3,FALSE),"")</f>
        <v>GJ</v>
      </c>
      <c r="J23" s="139">
        <f>IFERROR(VLOOKUP($D23,参考_係数一覧!$C$3:$E$62,2,FALSE),"")</f>
        <v>1.19</v>
      </c>
      <c r="K23" s="25">
        <f t="shared" si="5"/>
        <v>0</v>
      </c>
      <c r="L23" s="25">
        <f t="shared" si="5"/>
        <v>0</v>
      </c>
      <c r="M23" s="23">
        <f t="shared" si="5"/>
        <v>0</v>
      </c>
      <c r="N23" s="23">
        <f t="shared" si="4"/>
        <v>0</v>
      </c>
    </row>
    <row r="24" spans="2:17" ht="20.100000000000001" customHeight="1" x14ac:dyDescent="0.15">
      <c r="B24" s="134"/>
      <c r="C24" s="51"/>
      <c r="D24" s="55" t="s">
        <v>5</v>
      </c>
      <c r="E24" s="26"/>
      <c r="F24" s="26"/>
      <c r="G24" s="26"/>
      <c r="H24" s="25">
        <f t="shared" si="3"/>
        <v>0</v>
      </c>
      <c r="I24" s="46" t="str">
        <f>IFERROR(VLOOKUP($D24,参考_係数一覧!$C$3:$E$62,3,FALSE),"")</f>
        <v>GJ</v>
      </c>
      <c r="J24" s="139">
        <f>IFERROR(VLOOKUP($D24,参考_係数一覧!$C$3:$E$62,2,FALSE),"")</f>
        <v>1.19</v>
      </c>
      <c r="K24" s="25">
        <f t="shared" si="5"/>
        <v>0</v>
      </c>
      <c r="L24" s="25">
        <f t="shared" si="5"/>
        <v>0</v>
      </c>
      <c r="M24" s="23">
        <f t="shared" si="5"/>
        <v>0</v>
      </c>
      <c r="N24" s="23">
        <f t="shared" si="4"/>
        <v>0</v>
      </c>
    </row>
    <row r="25" spans="2:17" ht="20.100000000000001" customHeight="1" x14ac:dyDescent="0.15">
      <c r="B25" s="134"/>
      <c r="C25" s="51"/>
      <c r="D25" s="55" t="s">
        <v>6</v>
      </c>
      <c r="E25" s="26"/>
      <c r="F25" s="26"/>
      <c r="G25" s="26"/>
      <c r="H25" s="25">
        <f t="shared" si="3"/>
        <v>0</v>
      </c>
      <c r="I25" s="46" t="str">
        <f>IFERROR(VLOOKUP($D25,参考_係数一覧!$C$3:$E$62,3,FALSE),"")</f>
        <v>GJ</v>
      </c>
      <c r="J25" s="139">
        <f>IFERROR(VLOOKUP($D25,参考_係数一覧!$C$3:$E$62,2,FALSE),"")</f>
        <v>1.19</v>
      </c>
      <c r="K25" s="25">
        <f t="shared" si="5"/>
        <v>0</v>
      </c>
      <c r="L25" s="25">
        <f t="shared" si="5"/>
        <v>0</v>
      </c>
      <c r="M25" s="23">
        <f t="shared" si="5"/>
        <v>0</v>
      </c>
      <c r="N25" s="23">
        <f t="shared" si="4"/>
        <v>0</v>
      </c>
    </row>
    <row r="26" spans="2:17" ht="20.100000000000001" customHeight="1" x14ac:dyDescent="0.15">
      <c r="B26" s="134"/>
      <c r="C26" s="49" t="s">
        <v>119</v>
      </c>
      <c r="D26" s="48" t="s">
        <v>152</v>
      </c>
      <c r="E26" s="26"/>
      <c r="F26" s="26"/>
      <c r="G26" s="26"/>
      <c r="H26" s="25">
        <f t="shared" si="3"/>
        <v>0</v>
      </c>
      <c r="I26" s="46" t="str">
        <f>IFERROR(VLOOKUP($D26,参考_係数一覧!$C$3:$E$62,3,FALSE),"")</f>
        <v>GJ</v>
      </c>
      <c r="J26" s="139">
        <f>IFERROR(VLOOKUP($D26,参考_係数一覧!$C$3:$E$62,2,FALSE),"")</f>
        <v>0</v>
      </c>
      <c r="K26" s="25">
        <f t="shared" si="5"/>
        <v>0</v>
      </c>
      <c r="L26" s="25">
        <f t="shared" si="5"/>
        <v>0</v>
      </c>
      <c r="M26" s="23">
        <f t="shared" si="5"/>
        <v>0</v>
      </c>
      <c r="N26" s="23">
        <f t="shared" si="4"/>
        <v>0</v>
      </c>
      <c r="Q26" s="2" t="s">
        <v>58</v>
      </c>
    </row>
    <row r="27" spans="2:17" ht="20.100000000000001" customHeight="1" x14ac:dyDescent="0.15">
      <c r="B27" s="134"/>
      <c r="C27" s="72"/>
      <c r="D27" s="80" t="s">
        <v>16</v>
      </c>
      <c r="E27" s="79">
        <f>SUM(E22:E26)</f>
        <v>0</v>
      </c>
      <c r="F27" s="79">
        <f t="shared" ref="F27:G27" si="6">SUM(F22:F26)</f>
        <v>0</v>
      </c>
      <c r="G27" s="79">
        <f t="shared" si="6"/>
        <v>0</v>
      </c>
      <c r="H27" s="81">
        <f t="shared" si="3"/>
        <v>0</v>
      </c>
      <c r="I27" s="82" t="s">
        <v>10</v>
      </c>
      <c r="J27" s="83"/>
      <c r="K27" s="81">
        <f>SUM(K22:K26)</f>
        <v>0</v>
      </c>
      <c r="L27" s="81">
        <f t="shared" ref="L27:M27" si="7">SUM(L22:L26)</f>
        <v>0</v>
      </c>
      <c r="M27" s="79">
        <f t="shared" si="7"/>
        <v>0</v>
      </c>
      <c r="N27" s="79">
        <f t="shared" si="4"/>
        <v>0</v>
      </c>
    </row>
    <row r="28" spans="2:17" ht="20.100000000000001" customHeight="1" x14ac:dyDescent="0.15">
      <c r="B28" s="131" t="s">
        <v>7</v>
      </c>
      <c r="C28" s="48" t="s">
        <v>121</v>
      </c>
      <c r="D28" s="48" t="s">
        <v>121</v>
      </c>
      <c r="E28" s="26"/>
      <c r="F28" s="26"/>
      <c r="G28" s="26"/>
      <c r="H28" s="25">
        <f t="shared" si="3"/>
        <v>0</v>
      </c>
      <c r="I28" s="46" t="str">
        <f>IFERROR(VLOOKUP($D28,参考_係数一覧!$C$3:$E$62,3,FALSE),"")</f>
        <v>千kWh</v>
      </c>
      <c r="J28" s="139">
        <f>IFERROR(VLOOKUP($D28,参考_係数一覧!$C$3:$E$62,2,FALSE),"")</f>
        <v>8.64</v>
      </c>
      <c r="K28" s="25">
        <f t="shared" ref="K28:M30" si="8">IFERROR(ROUND(E28*$J28,0),"")</f>
        <v>0</v>
      </c>
      <c r="L28" s="25">
        <f t="shared" si="8"/>
        <v>0</v>
      </c>
      <c r="M28" s="23">
        <f t="shared" si="8"/>
        <v>0</v>
      </c>
      <c r="N28" s="23">
        <f t="shared" si="4"/>
        <v>0</v>
      </c>
    </row>
    <row r="29" spans="2:17" ht="20.100000000000001" customHeight="1" x14ac:dyDescent="0.15">
      <c r="B29" s="132"/>
      <c r="C29" s="49" t="s">
        <v>122</v>
      </c>
      <c r="D29" s="141" t="s">
        <v>165</v>
      </c>
      <c r="E29" s="26"/>
      <c r="F29" s="26"/>
      <c r="G29" s="26"/>
      <c r="H29" s="25">
        <f t="shared" si="3"/>
        <v>0</v>
      </c>
      <c r="I29" s="46" t="str">
        <f>IFERROR(VLOOKUP($D29,参考_係数一覧!$C$3:$E$62,3,FALSE),"")</f>
        <v/>
      </c>
      <c r="J29" s="24" t="str">
        <f>IFERROR(VLOOKUP($D29,参考_係数一覧!$C$3:$E$62,2,FALSE),"")</f>
        <v/>
      </c>
      <c r="K29" s="25" t="str">
        <f t="shared" si="8"/>
        <v/>
      </c>
      <c r="L29" s="25" t="str">
        <f t="shared" si="8"/>
        <v/>
      </c>
      <c r="M29" s="23" t="str">
        <f t="shared" si="8"/>
        <v/>
      </c>
      <c r="N29" s="23">
        <f>SUM(K29:M29)</f>
        <v>0</v>
      </c>
    </row>
    <row r="30" spans="2:17" ht="20.100000000000001" customHeight="1" x14ac:dyDescent="0.15">
      <c r="B30" s="132"/>
      <c r="C30" s="49" t="s">
        <v>124</v>
      </c>
      <c r="D30" s="141" t="s">
        <v>165</v>
      </c>
      <c r="E30" s="26"/>
      <c r="F30" s="26"/>
      <c r="G30" s="26"/>
      <c r="H30" s="25">
        <f t="shared" si="3"/>
        <v>0</v>
      </c>
      <c r="I30" s="46" t="str">
        <f>IFERROR(VLOOKUP($D30,参考_係数一覧!$C$3:$E$62,3,FALSE),"")</f>
        <v/>
      </c>
      <c r="J30" s="24" t="str">
        <f>IFERROR(VLOOKUP($D30,参考_係数一覧!$C$3:$E$62,2,FALSE),"")</f>
        <v/>
      </c>
      <c r="K30" s="25" t="str">
        <f t="shared" si="8"/>
        <v/>
      </c>
      <c r="L30" s="25" t="str">
        <f t="shared" si="8"/>
        <v/>
      </c>
      <c r="M30" s="23" t="str">
        <f t="shared" si="8"/>
        <v/>
      </c>
      <c r="N30" s="23">
        <f t="shared" si="4"/>
        <v>0</v>
      </c>
    </row>
    <row r="31" spans="2:17" ht="20.100000000000001" customHeight="1" thickBot="1" x14ac:dyDescent="0.2">
      <c r="B31" s="133"/>
      <c r="C31" s="84"/>
      <c r="D31" s="85" t="s">
        <v>15</v>
      </c>
      <c r="E31" s="79">
        <f>SUM(E28:E30)</f>
        <v>0</v>
      </c>
      <c r="F31" s="79">
        <f t="shared" ref="F31:G31" si="9">SUM(F28:F30)</f>
        <v>0</v>
      </c>
      <c r="G31" s="79">
        <f t="shared" si="9"/>
        <v>0</v>
      </c>
      <c r="H31" s="81">
        <f>SUM(E31:G31)</f>
        <v>0</v>
      </c>
      <c r="I31" s="86" t="s">
        <v>13</v>
      </c>
      <c r="J31" s="83"/>
      <c r="K31" s="81">
        <f>SUM(K28:K30)</f>
        <v>0</v>
      </c>
      <c r="L31" s="81">
        <f>SUM(L28:L30)</f>
        <v>0</v>
      </c>
      <c r="M31" s="87">
        <f t="shared" ref="M31" si="10">SUM(M28:M30)</f>
        <v>0</v>
      </c>
      <c r="N31" s="79">
        <f t="shared" si="4"/>
        <v>0</v>
      </c>
    </row>
    <row r="32" spans="2:17" ht="20.100000000000001" customHeight="1" thickTop="1" thickBot="1" x14ac:dyDescent="0.2">
      <c r="B32" s="128" t="s">
        <v>18</v>
      </c>
      <c r="C32" s="129"/>
      <c r="D32" s="130"/>
      <c r="E32" s="27"/>
      <c r="F32" s="27"/>
      <c r="G32" s="27"/>
      <c r="H32" s="27"/>
      <c r="I32" s="28"/>
      <c r="J32" s="29"/>
      <c r="K32" s="30">
        <f>ROUND(K21+K27+K31,0)</f>
        <v>0</v>
      </c>
      <c r="L32" s="30">
        <f>ROUND(L21+L27+L31,0)</f>
        <v>0</v>
      </c>
      <c r="M32" s="47">
        <f>ROUND(M21+M27+M31,0)</f>
        <v>0</v>
      </c>
      <c r="N32" s="47">
        <f>ROUND(N21+N27+N31,0)</f>
        <v>0</v>
      </c>
    </row>
    <row r="33" spans="2:14" ht="41.45" customHeight="1" thickTop="1" thickBot="1" x14ac:dyDescent="0.2">
      <c r="B33" s="65" t="s">
        <v>181</v>
      </c>
      <c r="C33" s="66"/>
      <c r="D33" s="67"/>
      <c r="E33" s="67"/>
      <c r="F33" s="67"/>
      <c r="G33" s="67"/>
      <c r="H33" s="67"/>
      <c r="I33" s="67"/>
      <c r="J33" s="68"/>
      <c r="K33" s="69">
        <f>ROUND(K32*0.0258,0)</f>
        <v>0</v>
      </c>
      <c r="L33" s="70">
        <f>ROUND(L32*0.0258,0)</f>
        <v>0</v>
      </c>
      <c r="M33" s="70">
        <f>ROUND(M32*0.0258,0)</f>
        <v>0</v>
      </c>
      <c r="N33" s="71">
        <f>ROUND(N32*0.0258,0)</f>
        <v>0</v>
      </c>
    </row>
    <row r="34" spans="2:14" ht="10.15" customHeight="1" thickTop="1" x14ac:dyDescent="0.15">
      <c r="K34" s="15"/>
      <c r="L34" s="15"/>
      <c r="M34" s="15"/>
      <c r="N34" s="15"/>
    </row>
  </sheetData>
  <sheetProtection algorithmName="SHA-512" hashValue="lRwaYlgwrsNUhP0YTM6jmGXBDPGjDc7QyHrq/SSX0zyPoRjPfklhaQWxlNQETwzaQATxHA7PXau1t70ORMMGCg==" saltValue="aAHP30YZRAwIE3fFJ1P2DA==" spinCount="100000" sheet="1" objects="1" scenarios="1"/>
  <mergeCells count="7">
    <mergeCell ref="K7:N7"/>
    <mergeCell ref="B32:D32"/>
    <mergeCell ref="B28:B31"/>
    <mergeCell ref="B22:B27"/>
    <mergeCell ref="B2:M2"/>
    <mergeCell ref="B7:D7"/>
    <mergeCell ref="E7:H7"/>
  </mergeCells>
  <phoneticPr fontId="4"/>
  <conditionalFormatting sqref="E28:G30 E22:G26 E9:G20">
    <cfRule type="containsBlanks" dxfId="0" priority="8">
      <formula>LEN(TRIM(E9))=0</formula>
    </cfRule>
  </conditionalFormatting>
  <printOptions horizontalCentered="1"/>
  <pageMargins left="0.78740157480314965" right="0.78740157480314965" top="0.78740157480314965" bottom="0.78740157480314965" header="0.39370078740157483" footer="0.39370078740157483"/>
  <pageSetup paperSize="9" scale="75"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参考_係数一覧!$I$3:$I$32</xm:f>
          </x14:formula1>
          <xm:sqref>D17:D18</xm:sqref>
        </x14:dataValidation>
        <x14:dataValidation type="list" allowBlank="1" showInputMessage="1" showErrorMessage="1">
          <x14:formula1>
            <xm:f>参考_係数一覧!$J$3:$J$21</xm:f>
          </x14:formula1>
          <xm:sqref>D19:D20</xm:sqref>
        </x14:dataValidation>
        <x14:dataValidation type="list" allowBlank="1" showInputMessage="1" showErrorMessage="1">
          <x14:formula1>
            <xm:f>参考_係数一覧!$K$3:$K$5</xm:f>
          </x14:formula1>
          <xm:sqref>D29</xm:sqref>
        </x14:dataValidation>
        <x14:dataValidation type="list" allowBlank="1" showInputMessage="1" showErrorMessage="1">
          <x14:formula1>
            <xm:f>参考_係数一覧!$L$3:$L$6</xm:f>
          </x14:formula1>
          <xm:sqref>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zoomScaleNormal="100" workbookViewId="0">
      <pane ySplit="3" topLeftCell="A4" activePane="bottomLeft" state="frozen"/>
      <selection pane="bottomLeft" sqref="A1:F1"/>
    </sheetView>
  </sheetViews>
  <sheetFormatPr defaultRowHeight="18.75" outlineLevelCol="1" x14ac:dyDescent="0.15"/>
  <cols>
    <col min="1" max="1" width="6.625" style="1" customWidth="1"/>
    <col min="2" max="2" width="19.625" style="1" customWidth="1"/>
    <col min="3" max="3" width="35.625" style="1" customWidth="1"/>
    <col min="4" max="4" width="11.625" style="1" customWidth="1"/>
    <col min="5" max="5" width="13" style="1" hidden="1" customWidth="1" outlineLevel="1"/>
    <col min="6" max="6" width="10.625" style="1" customWidth="1" collapsed="1"/>
    <col min="7" max="7" width="9" style="1"/>
    <col min="8" max="8" width="3" style="1" customWidth="1"/>
    <col min="9" max="9" width="39.125" style="34" hidden="1" customWidth="1" outlineLevel="1"/>
    <col min="10" max="10" width="29.625" style="34" hidden="1" customWidth="1" outlineLevel="1"/>
    <col min="11" max="12" width="27.625" style="34" hidden="1" customWidth="1" outlineLevel="1"/>
    <col min="13" max="13" width="9" style="1" collapsed="1"/>
    <col min="14" max="16384" width="9" style="1"/>
  </cols>
  <sheetData>
    <row r="1" spans="1:12" ht="18.75" customHeight="1" x14ac:dyDescent="0.15">
      <c r="A1" s="138" t="s">
        <v>128</v>
      </c>
      <c r="B1" s="138"/>
      <c r="C1" s="138"/>
      <c r="D1" s="138"/>
      <c r="E1" s="138"/>
      <c r="F1" s="138"/>
      <c r="G1" s="37"/>
      <c r="I1" s="33" t="s">
        <v>158</v>
      </c>
    </row>
    <row r="2" spans="1:12" x14ac:dyDescent="0.15">
      <c r="A2" s="37"/>
      <c r="B2" s="37"/>
      <c r="C2" s="37"/>
      <c r="D2" s="38">
        <v>45748</v>
      </c>
      <c r="E2" s="38"/>
      <c r="F2" s="37" t="s">
        <v>146</v>
      </c>
      <c r="G2" s="37"/>
      <c r="I2" s="33" t="s">
        <v>159</v>
      </c>
      <c r="J2" s="33" t="s">
        <v>162</v>
      </c>
      <c r="K2" s="33" t="s">
        <v>163</v>
      </c>
      <c r="L2" s="33" t="s">
        <v>164</v>
      </c>
    </row>
    <row r="3" spans="1:12" x14ac:dyDescent="0.15">
      <c r="A3" s="39" t="s">
        <v>125</v>
      </c>
      <c r="B3" s="39" t="s">
        <v>126</v>
      </c>
      <c r="C3" s="39" t="s">
        <v>127</v>
      </c>
      <c r="D3" s="40" t="s">
        <v>167</v>
      </c>
      <c r="E3" s="40" t="s">
        <v>168</v>
      </c>
      <c r="F3" s="39" t="s">
        <v>8</v>
      </c>
      <c r="G3" s="37"/>
      <c r="I3" s="34" t="s">
        <v>161</v>
      </c>
      <c r="J3" s="34" t="s">
        <v>165</v>
      </c>
      <c r="K3" s="34" t="s">
        <v>165</v>
      </c>
      <c r="L3" s="34" t="s">
        <v>165</v>
      </c>
    </row>
    <row r="4" spans="1:12" ht="20.100000000000001" customHeight="1" x14ac:dyDescent="0.15">
      <c r="A4" s="22" t="s">
        <v>63</v>
      </c>
      <c r="B4" s="22" t="s">
        <v>64</v>
      </c>
      <c r="C4" s="35" t="s">
        <v>65</v>
      </c>
      <c r="D4" s="35">
        <v>38.299999999999997</v>
      </c>
      <c r="E4" s="35" t="s">
        <v>169</v>
      </c>
      <c r="F4" s="35" t="s">
        <v>141</v>
      </c>
      <c r="G4" s="37"/>
      <c r="I4" s="34" t="str">
        <f>C4</f>
        <v>原油(コンデンセートを除く)</v>
      </c>
      <c r="J4" s="34" t="str">
        <f t="shared" ref="J4:J21" si="0">C33</f>
        <v>黒液</v>
      </c>
      <c r="K4" s="34" t="str">
        <f>C58</f>
        <v>非燃料由来の非化石電気</v>
      </c>
      <c r="L4" s="34" t="str">
        <f>C60</f>
        <v>非燃料（太陽光等）由来の非化石電気</v>
      </c>
    </row>
    <row r="5" spans="1:12" ht="20.100000000000001" customHeight="1" x14ac:dyDescent="0.15">
      <c r="A5" s="41"/>
      <c r="B5" s="41"/>
      <c r="C5" s="35" t="s">
        <v>66</v>
      </c>
      <c r="D5" s="35">
        <v>34.799999999999997</v>
      </c>
      <c r="E5" s="35" t="s">
        <v>169</v>
      </c>
      <c r="F5" s="35" t="s">
        <v>141</v>
      </c>
      <c r="G5" s="37"/>
      <c r="I5" s="34" t="str">
        <f t="shared" ref="I5:I32" si="1">C5</f>
        <v>原油のうちコンデンセート(NGL)</v>
      </c>
      <c r="J5" s="34" t="str">
        <f t="shared" si="0"/>
        <v>木材</v>
      </c>
      <c r="K5" s="34" t="str">
        <f>C59</f>
        <v>その他の買電</v>
      </c>
      <c r="L5" s="34" t="str">
        <f t="shared" ref="L5:L6" si="2">C61</f>
        <v>燃料由来の電気</v>
      </c>
    </row>
    <row r="6" spans="1:12" ht="20.100000000000001" customHeight="1" x14ac:dyDescent="0.15">
      <c r="A6" s="41"/>
      <c r="B6" s="41"/>
      <c r="C6" s="35" t="s">
        <v>67</v>
      </c>
      <c r="D6" s="35">
        <v>33.4</v>
      </c>
      <c r="E6" s="35" t="s">
        <v>169</v>
      </c>
      <c r="F6" s="35" t="s">
        <v>141</v>
      </c>
      <c r="G6" s="37"/>
      <c r="I6" s="34" t="str">
        <f t="shared" si="1"/>
        <v>揮発油（ガソリン）</v>
      </c>
      <c r="J6" s="34" t="str">
        <f t="shared" si="0"/>
        <v>木質廃材</v>
      </c>
      <c r="L6" s="34" t="str">
        <f t="shared" si="2"/>
        <v>熱由来の電気</v>
      </c>
    </row>
    <row r="7" spans="1:12" ht="20.100000000000001" customHeight="1" x14ac:dyDescent="0.15">
      <c r="A7" s="41"/>
      <c r="B7" s="41"/>
      <c r="C7" s="35" t="s">
        <v>68</v>
      </c>
      <c r="D7" s="35">
        <v>33.299999999999997</v>
      </c>
      <c r="E7" s="35" t="s">
        <v>169</v>
      </c>
      <c r="F7" s="35" t="s">
        <v>141</v>
      </c>
      <c r="G7" s="37"/>
      <c r="I7" s="34" t="str">
        <f t="shared" si="1"/>
        <v>ナフサ</v>
      </c>
      <c r="J7" s="34" t="str">
        <f t="shared" si="0"/>
        <v>バイオエタノール</v>
      </c>
    </row>
    <row r="8" spans="1:12" ht="20.100000000000001" customHeight="1" x14ac:dyDescent="0.15">
      <c r="A8" s="41"/>
      <c r="B8" s="41"/>
      <c r="C8" s="35" t="s">
        <v>69</v>
      </c>
      <c r="D8" s="35">
        <v>36.299999999999997</v>
      </c>
      <c r="E8" s="35" t="s">
        <v>169</v>
      </c>
      <c r="F8" s="35" t="s">
        <v>141</v>
      </c>
      <c r="G8" s="37"/>
      <c r="I8" s="34" t="str">
        <f t="shared" si="1"/>
        <v>ジェット燃料油</v>
      </c>
      <c r="J8" s="34" t="str">
        <f t="shared" si="0"/>
        <v>バイオディーゼル</v>
      </c>
    </row>
    <row r="9" spans="1:12" ht="20.100000000000001" customHeight="1" x14ac:dyDescent="0.15">
      <c r="A9" s="41"/>
      <c r="B9" s="41"/>
      <c r="C9" s="35" t="s">
        <v>70</v>
      </c>
      <c r="D9" s="35">
        <v>36.5</v>
      </c>
      <c r="E9" s="35" t="s">
        <v>169</v>
      </c>
      <c r="F9" s="35" t="s">
        <v>141</v>
      </c>
      <c r="G9" s="37"/>
      <c r="I9" s="34" t="str">
        <f t="shared" si="1"/>
        <v>灯油</v>
      </c>
      <c r="J9" s="34" t="str">
        <f t="shared" si="0"/>
        <v>バイオガス</v>
      </c>
    </row>
    <row r="10" spans="1:12" ht="20.100000000000001" customHeight="1" x14ac:dyDescent="0.15">
      <c r="A10" s="41"/>
      <c r="B10" s="41"/>
      <c r="C10" s="35" t="s">
        <v>71</v>
      </c>
      <c r="D10" s="42">
        <v>38</v>
      </c>
      <c r="E10" s="35" t="s">
        <v>169</v>
      </c>
      <c r="F10" s="35" t="s">
        <v>141</v>
      </c>
      <c r="G10" s="37"/>
      <c r="I10" s="34" t="str">
        <f t="shared" si="1"/>
        <v>軽油</v>
      </c>
      <c r="J10" s="34" t="str">
        <f t="shared" si="0"/>
        <v>その他バイオマス</v>
      </c>
    </row>
    <row r="11" spans="1:12" ht="20.100000000000001" customHeight="1" x14ac:dyDescent="0.15">
      <c r="A11" s="41"/>
      <c r="B11" s="41"/>
      <c r="C11" s="35" t="s">
        <v>72</v>
      </c>
      <c r="D11" s="35">
        <v>38.9</v>
      </c>
      <c r="E11" s="35" t="s">
        <v>169</v>
      </c>
      <c r="F11" s="35" t="s">
        <v>141</v>
      </c>
      <c r="G11" s="37"/>
      <c r="I11" s="34" t="str">
        <f t="shared" si="1"/>
        <v>Ａ重油</v>
      </c>
      <c r="J11" s="34" t="str">
        <f t="shared" si="0"/>
        <v>RDF</v>
      </c>
    </row>
    <row r="12" spans="1:12" ht="20.100000000000001" customHeight="1" x14ac:dyDescent="0.15">
      <c r="A12" s="41"/>
      <c r="B12" s="41"/>
      <c r="C12" s="35" t="s">
        <v>73</v>
      </c>
      <c r="D12" s="35">
        <v>41.8</v>
      </c>
      <c r="E12" s="35" t="s">
        <v>169</v>
      </c>
      <c r="F12" s="35" t="s">
        <v>141</v>
      </c>
      <c r="G12" s="37"/>
      <c r="I12" s="34" t="str">
        <f t="shared" si="1"/>
        <v>Ｂ・Ｃ重油</v>
      </c>
      <c r="J12" s="34" t="str">
        <f t="shared" si="0"/>
        <v>RPF</v>
      </c>
    </row>
    <row r="13" spans="1:12" ht="20.100000000000001" customHeight="1" x14ac:dyDescent="0.15">
      <c r="A13" s="41"/>
      <c r="B13" s="41"/>
      <c r="C13" s="35" t="s">
        <v>74</v>
      </c>
      <c r="D13" s="42">
        <v>40</v>
      </c>
      <c r="E13" s="35" t="s">
        <v>170</v>
      </c>
      <c r="F13" s="35" t="s">
        <v>142</v>
      </c>
      <c r="G13" s="37"/>
      <c r="I13" s="34" t="str">
        <f t="shared" si="1"/>
        <v>石油アスファルト</v>
      </c>
      <c r="J13" s="34" t="str">
        <f t="shared" si="0"/>
        <v>廃タイヤ</v>
      </c>
    </row>
    <row r="14" spans="1:12" ht="20.100000000000001" customHeight="1" x14ac:dyDescent="0.15">
      <c r="A14" s="41"/>
      <c r="B14" s="41"/>
      <c r="C14" s="35" t="s">
        <v>75</v>
      </c>
      <c r="D14" s="35">
        <v>34.1</v>
      </c>
      <c r="E14" s="35" t="s">
        <v>170</v>
      </c>
      <c r="F14" s="35" t="s">
        <v>142</v>
      </c>
      <c r="G14" s="37"/>
      <c r="I14" s="34" t="str">
        <f t="shared" si="1"/>
        <v>石油コークス</v>
      </c>
      <c r="J14" s="34" t="str">
        <f t="shared" si="0"/>
        <v>廃プラスチック（一般廃棄物）</v>
      </c>
    </row>
    <row r="15" spans="1:12" ht="20.100000000000001" customHeight="1" x14ac:dyDescent="0.15">
      <c r="A15" s="41"/>
      <c r="B15" s="41"/>
      <c r="C15" s="35" t="s">
        <v>76</v>
      </c>
      <c r="D15" s="35">
        <v>50.1</v>
      </c>
      <c r="E15" s="35" t="s">
        <v>170</v>
      </c>
      <c r="F15" s="35" t="s">
        <v>142</v>
      </c>
      <c r="G15" s="37"/>
      <c r="I15" s="34" t="str">
        <f t="shared" si="1"/>
        <v>石油ガス_液化石油ガス(ＬＰＧ)</v>
      </c>
      <c r="J15" s="34" t="str">
        <f t="shared" si="0"/>
        <v>廃プラスチック（産業廃棄物）</v>
      </c>
    </row>
    <row r="16" spans="1:12" ht="20.100000000000001" customHeight="1" x14ac:dyDescent="0.15">
      <c r="A16" s="41"/>
      <c r="B16" s="41"/>
      <c r="C16" s="35" t="s">
        <v>77</v>
      </c>
      <c r="D16" s="35">
        <v>46.1</v>
      </c>
      <c r="E16" s="35" t="s">
        <v>171</v>
      </c>
      <c r="F16" s="35" t="s">
        <v>143</v>
      </c>
      <c r="G16" s="37"/>
      <c r="I16" s="34" t="str">
        <f t="shared" si="1"/>
        <v>石油ガス_石油系炭化水素ガス</v>
      </c>
      <c r="J16" s="34" t="str">
        <f t="shared" si="0"/>
        <v>廃油</v>
      </c>
    </row>
    <row r="17" spans="1:10" ht="20.100000000000001" customHeight="1" x14ac:dyDescent="0.15">
      <c r="A17" s="41"/>
      <c r="B17" s="41"/>
      <c r="C17" s="35" t="s">
        <v>78</v>
      </c>
      <c r="D17" s="35">
        <v>54.7</v>
      </c>
      <c r="E17" s="35" t="s">
        <v>170</v>
      </c>
      <c r="F17" s="35" t="s">
        <v>142</v>
      </c>
      <c r="G17" s="37"/>
      <c r="I17" s="34" t="str">
        <f t="shared" si="1"/>
        <v>可燃性天然ガス_液化天然ガス（ＬＮＧ）</v>
      </c>
      <c r="J17" s="34" t="str">
        <f t="shared" si="0"/>
        <v>廃棄物ガス</v>
      </c>
    </row>
    <row r="18" spans="1:10" ht="20.100000000000001" customHeight="1" x14ac:dyDescent="0.15">
      <c r="A18" s="41"/>
      <c r="B18" s="41"/>
      <c r="C18" s="35" t="s">
        <v>79</v>
      </c>
      <c r="D18" s="35">
        <v>38.4</v>
      </c>
      <c r="E18" s="35" t="s">
        <v>171</v>
      </c>
      <c r="F18" s="35" t="s">
        <v>143</v>
      </c>
      <c r="G18" s="37"/>
      <c r="I18" s="34" t="str">
        <f t="shared" si="1"/>
        <v>可燃性天然ガス_その他可燃性天然ガス</v>
      </c>
      <c r="J18" s="34" t="str">
        <f t="shared" si="0"/>
        <v>混合廃材</v>
      </c>
    </row>
    <row r="19" spans="1:10" ht="20.100000000000001" customHeight="1" x14ac:dyDescent="0.15">
      <c r="A19" s="41"/>
      <c r="B19" s="41"/>
      <c r="C19" s="35" t="s">
        <v>80</v>
      </c>
      <c r="D19" s="35">
        <v>28.7</v>
      </c>
      <c r="E19" s="35" t="s">
        <v>170</v>
      </c>
      <c r="F19" s="35" t="s">
        <v>142</v>
      </c>
      <c r="G19" s="37"/>
      <c r="I19" s="34" t="str">
        <f t="shared" si="1"/>
        <v>石炭_輸入原料炭</v>
      </c>
      <c r="J19" s="34" t="str">
        <f t="shared" si="0"/>
        <v>水素</v>
      </c>
    </row>
    <row r="20" spans="1:10" ht="20.100000000000001" customHeight="1" x14ac:dyDescent="0.15">
      <c r="A20" s="41"/>
      <c r="B20" s="41"/>
      <c r="C20" s="35" t="s">
        <v>81</v>
      </c>
      <c r="D20" s="35">
        <v>28.9</v>
      </c>
      <c r="E20" s="35" t="s">
        <v>170</v>
      </c>
      <c r="F20" s="35" t="s">
        <v>142</v>
      </c>
      <c r="G20" s="37"/>
      <c r="I20" s="34" t="str">
        <f t="shared" si="1"/>
        <v>石炭_コークス用原料炭</v>
      </c>
      <c r="J20" s="34" t="str">
        <f t="shared" si="0"/>
        <v>アンモニア</v>
      </c>
    </row>
    <row r="21" spans="1:10" ht="20.100000000000001" customHeight="1" x14ac:dyDescent="0.15">
      <c r="A21" s="41"/>
      <c r="B21" s="41"/>
      <c r="C21" s="35" t="s">
        <v>82</v>
      </c>
      <c r="D21" s="35">
        <v>28.3</v>
      </c>
      <c r="E21" s="35" t="s">
        <v>170</v>
      </c>
      <c r="F21" s="35" t="s">
        <v>142</v>
      </c>
      <c r="G21" s="37"/>
      <c r="I21" s="34" t="str">
        <f t="shared" si="1"/>
        <v>石炭_吹込用原料炭</v>
      </c>
      <c r="J21" s="34" t="str">
        <f t="shared" si="0"/>
        <v>その他の非化石燃料</v>
      </c>
    </row>
    <row r="22" spans="1:10" ht="20.100000000000001" customHeight="1" x14ac:dyDescent="0.15">
      <c r="A22" s="41"/>
      <c r="B22" s="41"/>
      <c r="C22" s="35" t="s">
        <v>83</v>
      </c>
      <c r="D22" s="35">
        <v>26.1</v>
      </c>
      <c r="E22" s="35" t="s">
        <v>170</v>
      </c>
      <c r="F22" s="35" t="s">
        <v>142</v>
      </c>
      <c r="G22" s="37"/>
      <c r="I22" s="34" t="str">
        <f t="shared" si="1"/>
        <v>石炭_輸入一般炭</v>
      </c>
    </row>
    <row r="23" spans="1:10" ht="20.100000000000001" customHeight="1" x14ac:dyDescent="0.15">
      <c r="A23" s="41"/>
      <c r="B23" s="41"/>
      <c r="C23" s="35" t="s">
        <v>84</v>
      </c>
      <c r="D23" s="35">
        <v>24.2</v>
      </c>
      <c r="E23" s="35" t="s">
        <v>170</v>
      </c>
      <c r="F23" s="35" t="s">
        <v>142</v>
      </c>
      <c r="G23" s="37"/>
      <c r="I23" s="34" t="str">
        <f t="shared" si="1"/>
        <v>石炭_国産一般炭</v>
      </c>
    </row>
    <row r="24" spans="1:10" ht="20.100000000000001" customHeight="1" x14ac:dyDescent="0.15">
      <c r="A24" s="41"/>
      <c r="B24" s="41"/>
      <c r="C24" s="35" t="s">
        <v>85</v>
      </c>
      <c r="D24" s="35">
        <v>27.8</v>
      </c>
      <c r="E24" s="35" t="s">
        <v>170</v>
      </c>
      <c r="F24" s="35" t="s">
        <v>142</v>
      </c>
      <c r="G24" s="37"/>
      <c r="I24" s="34" t="str">
        <f t="shared" si="1"/>
        <v>石炭_輸入無煙炭</v>
      </c>
    </row>
    <row r="25" spans="1:10" ht="20.100000000000001" customHeight="1" x14ac:dyDescent="0.15">
      <c r="A25" s="41"/>
      <c r="B25" s="41"/>
      <c r="C25" s="35" t="s">
        <v>86</v>
      </c>
      <c r="D25" s="42">
        <v>29</v>
      </c>
      <c r="E25" s="35" t="s">
        <v>170</v>
      </c>
      <c r="F25" s="35" t="s">
        <v>142</v>
      </c>
      <c r="G25" s="37"/>
      <c r="I25" s="34" t="str">
        <f t="shared" si="1"/>
        <v>石炭コークス</v>
      </c>
    </row>
    <row r="26" spans="1:10" ht="20.100000000000001" customHeight="1" x14ac:dyDescent="0.15">
      <c r="A26" s="41"/>
      <c r="B26" s="41"/>
      <c r="C26" s="35" t="s">
        <v>87</v>
      </c>
      <c r="D26" s="35">
        <v>37.299999999999997</v>
      </c>
      <c r="E26" s="35" t="s">
        <v>170</v>
      </c>
      <c r="F26" s="35" t="s">
        <v>142</v>
      </c>
      <c r="G26" s="37"/>
      <c r="I26" s="34" t="str">
        <f t="shared" si="1"/>
        <v>コールタール</v>
      </c>
    </row>
    <row r="27" spans="1:10" ht="20.100000000000001" customHeight="1" x14ac:dyDescent="0.15">
      <c r="A27" s="41"/>
      <c r="B27" s="41"/>
      <c r="C27" s="35" t="s">
        <v>88</v>
      </c>
      <c r="D27" s="35">
        <v>18.399999999999999</v>
      </c>
      <c r="E27" s="35" t="s">
        <v>171</v>
      </c>
      <c r="F27" s="35" t="s">
        <v>143</v>
      </c>
      <c r="G27" s="37"/>
      <c r="I27" s="34" t="str">
        <f t="shared" si="1"/>
        <v>コークス炉ガス</v>
      </c>
    </row>
    <row r="28" spans="1:10" ht="20.100000000000001" customHeight="1" x14ac:dyDescent="0.15">
      <c r="A28" s="41"/>
      <c r="B28" s="41"/>
      <c r="C28" s="35" t="s">
        <v>89</v>
      </c>
      <c r="D28" s="35">
        <v>3.23</v>
      </c>
      <c r="E28" s="35" t="s">
        <v>171</v>
      </c>
      <c r="F28" s="35" t="s">
        <v>143</v>
      </c>
      <c r="G28" s="37"/>
      <c r="I28" s="34" t="str">
        <f t="shared" si="1"/>
        <v>高炉ガス</v>
      </c>
    </row>
    <row r="29" spans="1:10" ht="20.100000000000001" customHeight="1" x14ac:dyDescent="0.15">
      <c r="A29" s="41"/>
      <c r="B29" s="41"/>
      <c r="C29" s="35" t="s">
        <v>90</v>
      </c>
      <c r="D29" s="35">
        <v>3.45</v>
      </c>
      <c r="E29" s="35" t="s">
        <v>171</v>
      </c>
      <c r="F29" s="35" t="s">
        <v>143</v>
      </c>
      <c r="G29" s="37"/>
      <c r="I29" s="34" t="str">
        <f t="shared" si="1"/>
        <v>発電用高炉ガス</v>
      </c>
    </row>
    <row r="30" spans="1:10" ht="20.100000000000001" customHeight="1" x14ac:dyDescent="0.15">
      <c r="A30" s="41"/>
      <c r="B30" s="41"/>
      <c r="C30" s="35" t="s">
        <v>91</v>
      </c>
      <c r="D30" s="35">
        <v>7.53</v>
      </c>
      <c r="E30" s="35" t="s">
        <v>171</v>
      </c>
      <c r="F30" s="35" t="s">
        <v>143</v>
      </c>
      <c r="G30" s="37"/>
      <c r="I30" s="34" t="str">
        <f t="shared" si="1"/>
        <v>転炉ガス</v>
      </c>
    </row>
    <row r="31" spans="1:10" ht="20.100000000000001" customHeight="1" x14ac:dyDescent="0.15">
      <c r="A31" s="41"/>
      <c r="B31" s="41"/>
      <c r="C31" s="35" t="s">
        <v>92</v>
      </c>
      <c r="D31" s="42">
        <v>45</v>
      </c>
      <c r="E31" s="35" t="s">
        <v>171</v>
      </c>
      <c r="F31" s="35" t="s">
        <v>143</v>
      </c>
      <c r="G31" s="37"/>
      <c r="I31" s="34" t="str">
        <f t="shared" si="1"/>
        <v>都市ガス</v>
      </c>
    </row>
    <row r="32" spans="1:10" ht="20.100000000000001" customHeight="1" x14ac:dyDescent="0.15">
      <c r="A32" s="41"/>
      <c r="B32" s="43"/>
      <c r="C32" s="35" t="s">
        <v>93</v>
      </c>
      <c r="D32" s="44"/>
      <c r="E32" s="35" t="s">
        <v>172</v>
      </c>
      <c r="F32" s="35" t="s">
        <v>150</v>
      </c>
      <c r="G32" s="37" t="s">
        <v>151</v>
      </c>
      <c r="I32" s="34" t="str">
        <f t="shared" si="1"/>
        <v>その他の化石燃料</v>
      </c>
    </row>
    <row r="33" spans="1:7" ht="20.100000000000001" customHeight="1" x14ac:dyDescent="0.15">
      <c r="A33" s="41"/>
      <c r="B33" s="22" t="s">
        <v>94</v>
      </c>
      <c r="C33" s="35" t="s">
        <v>95</v>
      </c>
      <c r="D33" s="35">
        <v>13.6</v>
      </c>
      <c r="E33" s="35" t="s">
        <v>170</v>
      </c>
      <c r="F33" s="35" t="s">
        <v>142</v>
      </c>
      <c r="G33" s="37"/>
    </row>
    <row r="34" spans="1:7" ht="20.100000000000001" customHeight="1" x14ac:dyDescent="0.15">
      <c r="A34" s="41"/>
      <c r="B34" s="41"/>
      <c r="C34" s="35" t="s">
        <v>96</v>
      </c>
      <c r="D34" s="35">
        <v>13.2</v>
      </c>
      <c r="E34" s="35" t="s">
        <v>170</v>
      </c>
      <c r="F34" s="35" t="s">
        <v>142</v>
      </c>
      <c r="G34" s="37"/>
    </row>
    <row r="35" spans="1:7" ht="20.100000000000001" customHeight="1" x14ac:dyDescent="0.15">
      <c r="A35" s="41"/>
      <c r="B35" s="41"/>
      <c r="C35" s="35" t="s">
        <v>97</v>
      </c>
      <c r="D35" s="35">
        <v>17.100000000000001</v>
      </c>
      <c r="E35" s="35" t="s">
        <v>170</v>
      </c>
      <c r="F35" s="35" t="s">
        <v>142</v>
      </c>
      <c r="G35" s="37"/>
    </row>
    <row r="36" spans="1:7" ht="20.100000000000001" customHeight="1" x14ac:dyDescent="0.15">
      <c r="A36" s="41"/>
      <c r="B36" s="41"/>
      <c r="C36" s="35" t="s">
        <v>98</v>
      </c>
      <c r="D36" s="35">
        <v>23.4</v>
      </c>
      <c r="E36" s="35" t="s">
        <v>169</v>
      </c>
      <c r="F36" s="35" t="s">
        <v>141</v>
      </c>
      <c r="G36" s="37"/>
    </row>
    <row r="37" spans="1:7" ht="20.100000000000001" customHeight="1" x14ac:dyDescent="0.15">
      <c r="A37" s="41"/>
      <c r="B37" s="41"/>
      <c r="C37" s="35" t="s">
        <v>99</v>
      </c>
      <c r="D37" s="35">
        <v>35.6</v>
      </c>
      <c r="E37" s="35" t="s">
        <v>169</v>
      </c>
      <c r="F37" s="35" t="s">
        <v>141</v>
      </c>
      <c r="G37" s="37"/>
    </row>
    <row r="38" spans="1:7" ht="20.100000000000001" customHeight="1" x14ac:dyDescent="0.15">
      <c r="A38" s="41"/>
      <c r="B38" s="41"/>
      <c r="C38" s="35" t="s">
        <v>100</v>
      </c>
      <c r="D38" s="35">
        <v>21.2</v>
      </c>
      <c r="E38" s="35" t="s">
        <v>171</v>
      </c>
      <c r="F38" s="35" t="s">
        <v>143</v>
      </c>
      <c r="G38" s="37"/>
    </row>
    <row r="39" spans="1:7" ht="20.100000000000001" customHeight="1" x14ac:dyDescent="0.15">
      <c r="A39" s="41"/>
      <c r="B39" s="41"/>
      <c r="C39" s="35" t="s">
        <v>101</v>
      </c>
      <c r="D39" s="35">
        <v>13.2</v>
      </c>
      <c r="E39" s="35" t="s">
        <v>170</v>
      </c>
      <c r="F39" s="35" t="s">
        <v>142</v>
      </c>
      <c r="G39" s="37"/>
    </row>
    <row r="40" spans="1:7" ht="20.100000000000001" customHeight="1" x14ac:dyDescent="0.15">
      <c r="A40" s="41"/>
      <c r="B40" s="41"/>
      <c r="C40" s="35" t="s">
        <v>102</v>
      </c>
      <c r="D40" s="42">
        <v>18</v>
      </c>
      <c r="E40" s="35" t="s">
        <v>170</v>
      </c>
      <c r="F40" s="35" t="s">
        <v>142</v>
      </c>
      <c r="G40" s="37"/>
    </row>
    <row r="41" spans="1:7" ht="20.100000000000001" customHeight="1" x14ac:dyDescent="0.15">
      <c r="A41" s="41"/>
      <c r="B41" s="41"/>
      <c r="C41" s="35" t="s">
        <v>103</v>
      </c>
      <c r="D41" s="35">
        <v>26.9</v>
      </c>
      <c r="E41" s="35" t="s">
        <v>170</v>
      </c>
      <c r="F41" s="35" t="s">
        <v>142</v>
      </c>
      <c r="G41" s="37"/>
    </row>
    <row r="42" spans="1:7" ht="20.100000000000001" customHeight="1" x14ac:dyDescent="0.15">
      <c r="A42" s="41"/>
      <c r="B42" s="41"/>
      <c r="C42" s="35" t="s">
        <v>104</v>
      </c>
      <c r="D42" s="35">
        <v>33.200000000000003</v>
      </c>
      <c r="E42" s="35" t="s">
        <v>170</v>
      </c>
      <c r="F42" s="35" t="s">
        <v>142</v>
      </c>
      <c r="G42" s="37"/>
    </row>
    <row r="43" spans="1:7" ht="20.100000000000001" customHeight="1" x14ac:dyDescent="0.15">
      <c r="A43" s="41"/>
      <c r="B43" s="41"/>
      <c r="C43" s="35" t="s">
        <v>105</v>
      </c>
      <c r="D43" s="35">
        <v>29.3</v>
      </c>
      <c r="E43" s="35" t="s">
        <v>170</v>
      </c>
      <c r="F43" s="35" t="s">
        <v>142</v>
      </c>
      <c r="G43" s="37"/>
    </row>
    <row r="44" spans="1:7" ht="20.100000000000001" customHeight="1" x14ac:dyDescent="0.15">
      <c r="A44" s="41"/>
      <c r="B44" s="41"/>
      <c r="C44" s="35" t="s">
        <v>106</v>
      </c>
      <c r="D44" s="35">
        <v>29.3</v>
      </c>
      <c r="E44" s="35" t="s">
        <v>170</v>
      </c>
      <c r="F44" s="35" t="s">
        <v>142</v>
      </c>
      <c r="G44" s="37"/>
    </row>
    <row r="45" spans="1:7" ht="20.100000000000001" customHeight="1" x14ac:dyDescent="0.15">
      <c r="A45" s="41"/>
      <c r="B45" s="41"/>
      <c r="C45" s="35" t="s">
        <v>107</v>
      </c>
      <c r="D45" s="35">
        <v>40.200000000000003</v>
      </c>
      <c r="E45" s="35" t="s">
        <v>169</v>
      </c>
      <c r="F45" s="35" t="s">
        <v>141</v>
      </c>
      <c r="G45" s="37"/>
    </row>
    <row r="46" spans="1:7" ht="20.100000000000001" customHeight="1" x14ac:dyDescent="0.15">
      <c r="A46" s="41"/>
      <c r="B46" s="41"/>
      <c r="C46" s="35" t="s">
        <v>108</v>
      </c>
      <c r="D46" s="35">
        <v>21.2</v>
      </c>
      <c r="E46" s="35" t="s">
        <v>171</v>
      </c>
      <c r="F46" s="35" t="s">
        <v>143</v>
      </c>
      <c r="G46" s="37"/>
    </row>
    <row r="47" spans="1:7" ht="20.100000000000001" customHeight="1" x14ac:dyDescent="0.15">
      <c r="A47" s="41"/>
      <c r="B47" s="41"/>
      <c r="C47" s="35" t="s">
        <v>109</v>
      </c>
      <c r="D47" s="35">
        <v>17.100000000000001</v>
      </c>
      <c r="E47" s="35" t="s">
        <v>170</v>
      </c>
      <c r="F47" s="35" t="s">
        <v>142</v>
      </c>
      <c r="G47" s="37"/>
    </row>
    <row r="48" spans="1:7" ht="20.100000000000001" customHeight="1" x14ac:dyDescent="0.15">
      <c r="A48" s="41"/>
      <c r="B48" s="41"/>
      <c r="C48" s="35" t="s">
        <v>110</v>
      </c>
      <c r="D48" s="35">
        <v>142</v>
      </c>
      <c r="E48" s="35" t="s">
        <v>170</v>
      </c>
      <c r="F48" s="35" t="s">
        <v>142</v>
      </c>
      <c r="G48" s="37"/>
    </row>
    <row r="49" spans="1:7" ht="20.100000000000001" customHeight="1" x14ac:dyDescent="0.15">
      <c r="A49" s="41"/>
      <c r="B49" s="41"/>
      <c r="C49" s="35" t="s">
        <v>111</v>
      </c>
      <c r="D49" s="35">
        <v>22.5</v>
      </c>
      <c r="E49" s="35" t="s">
        <v>170</v>
      </c>
      <c r="F49" s="35" t="s">
        <v>142</v>
      </c>
      <c r="G49" s="37"/>
    </row>
    <row r="50" spans="1:7" ht="20.100000000000001" customHeight="1" x14ac:dyDescent="0.15">
      <c r="A50" s="41"/>
      <c r="B50" s="41"/>
      <c r="C50" s="35" t="s">
        <v>147</v>
      </c>
      <c r="D50" s="44"/>
      <c r="E50" s="35" t="s">
        <v>172</v>
      </c>
      <c r="F50" s="35" t="s">
        <v>150</v>
      </c>
      <c r="G50" s="37" t="s">
        <v>151</v>
      </c>
    </row>
    <row r="51" spans="1:7" ht="20.100000000000001" customHeight="1" x14ac:dyDescent="0.15">
      <c r="A51" s="22" t="s">
        <v>112</v>
      </c>
      <c r="B51" s="22" t="s">
        <v>113</v>
      </c>
      <c r="C51" s="35" t="s">
        <v>114</v>
      </c>
      <c r="D51" s="35">
        <v>1.17</v>
      </c>
      <c r="E51" s="35" t="s">
        <v>172</v>
      </c>
      <c r="F51" s="35" t="s">
        <v>144</v>
      </c>
      <c r="G51" s="37"/>
    </row>
    <row r="52" spans="1:7" ht="20.100000000000001" customHeight="1" x14ac:dyDescent="0.15">
      <c r="A52" s="41"/>
      <c r="B52" s="41"/>
      <c r="C52" s="35" t="s">
        <v>115</v>
      </c>
      <c r="D52" s="35">
        <v>1.19</v>
      </c>
      <c r="E52" s="35" t="s">
        <v>172</v>
      </c>
      <c r="F52" s="35" t="s">
        <v>144</v>
      </c>
      <c r="G52" s="37"/>
    </row>
    <row r="53" spans="1:7" ht="20.100000000000001" customHeight="1" x14ac:dyDescent="0.15">
      <c r="A53" s="41"/>
      <c r="B53" s="41"/>
      <c r="C53" s="35" t="s">
        <v>116</v>
      </c>
      <c r="D53" s="35">
        <v>1.19</v>
      </c>
      <c r="E53" s="35" t="s">
        <v>172</v>
      </c>
      <c r="F53" s="35" t="s">
        <v>144</v>
      </c>
      <c r="G53" s="37"/>
    </row>
    <row r="54" spans="1:7" ht="20.100000000000001" customHeight="1" x14ac:dyDescent="0.15">
      <c r="A54" s="41"/>
      <c r="B54" s="41"/>
      <c r="C54" s="35" t="s">
        <v>117</v>
      </c>
      <c r="D54" s="35">
        <v>1.19</v>
      </c>
      <c r="E54" s="35" t="s">
        <v>172</v>
      </c>
      <c r="F54" s="35" t="s">
        <v>144</v>
      </c>
      <c r="G54" s="37"/>
    </row>
    <row r="55" spans="1:7" ht="20.100000000000001" customHeight="1" x14ac:dyDescent="0.15">
      <c r="A55" s="41"/>
      <c r="B55" s="43"/>
      <c r="C55" s="35" t="s">
        <v>118</v>
      </c>
      <c r="D55" s="44"/>
      <c r="E55" s="35" t="s">
        <v>172</v>
      </c>
      <c r="F55" s="35" t="s">
        <v>144</v>
      </c>
      <c r="G55" s="37" t="s">
        <v>151</v>
      </c>
    </row>
    <row r="56" spans="1:7" ht="20.100000000000001" customHeight="1" x14ac:dyDescent="0.15">
      <c r="A56" s="41"/>
      <c r="B56" s="22" t="s">
        <v>119</v>
      </c>
      <c r="C56" s="35" t="s">
        <v>152</v>
      </c>
      <c r="D56" s="44"/>
      <c r="E56" s="35" t="s">
        <v>172</v>
      </c>
      <c r="F56" s="35" t="s">
        <v>144</v>
      </c>
      <c r="G56" s="37" t="s">
        <v>151</v>
      </c>
    </row>
    <row r="57" spans="1:7" ht="20.100000000000001" customHeight="1" x14ac:dyDescent="0.15">
      <c r="A57" s="22" t="s">
        <v>120</v>
      </c>
      <c r="B57" s="35" t="s">
        <v>121</v>
      </c>
      <c r="C57" s="35" t="s">
        <v>121</v>
      </c>
      <c r="D57" s="35">
        <v>8.64</v>
      </c>
      <c r="E57" s="35" t="s">
        <v>173</v>
      </c>
      <c r="F57" s="35" t="s">
        <v>145</v>
      </c>
      <c r="G57" s="37"/>
    </row>
    <row r="58" spans="1:7" ht="20.100000000000001" customHeight="1" x14ac:dyDescent="0.15">
      <c r="A58" s="41"/>
      <c r="B58" s="22" t="s">
        <v>122</v>
      </c>
      <c r="C58" s="35" t="s">
        <v>153</v>
      </c>
      <c r="D58" s="45">
        <v>3.6</v>
      </c>
      <c r="E58" s="35" t="s">
        <v>173</v>
      </c>
      <c r="F58" s="35" t="s">
        <v>145</v>
      </c>
      <c r="G58" s="37"/>
    </row>
    <row r="59" spans="1:7" ht="20.100000000000001" customHeight="1" x14ac:dyDescent="0.15">
      <c r="A59" s="41"/>
      <c r="B59" s="41"/>
      <c r="C59" s="35" t="s">
        <v>123</v>
      </c>
      <c r="D59" s="35">
        <v>8.64</v>
      </c>
      <c r="E59" s="35" t="s">
        <v>173</v>
      </c>
      <c r="F59" s="35" t="s">
        <v>145</v>
      </c>
      <c r="G59" s="37"/>
    </row>
    <row r="60" spans="1:7" ht="20.100000000000001" customHeight="1" x14ac:dyDescent="0.15">
      <c r="A60" s="41"/>
      <c r="B60" s="22" t="s">
        <v>124</v>
      </c>
      <c r="C60" s="35" t="s">
        <v>157</v>
      </c>
      <c r="D60" s="45">
        <v>3.6</v>
      </c>
      <c r="E60" s="35" t="s">
        <v>173</v>
      </c>
      <c r="F60" s="35" t="s">
        <v>145</v>
      </c>
      <c r="G60" s="37"/>
    </row>
    <row r="61" spans="1:7" ht="20.100000000000001" customHeight="1" x14ac:dyDescent="0.15">
      <c r="A61" s="41"/>
      <c r="B61" s="41"/>
      <c r="C61" s="35" t="s">
        <v>148</v>
      </c>
      <c r="D61" s="35">
        <v>8.64</v>
      </c>
      <c r="E61" s="35" t="s">
        <v>173</v>
      </c>
      <c r="F61" s="35" t="s">
        <v>145</v>
      </c>
      <c r="G61" s="37"/>
    </row>
    <row r="62" spans="1:7" ht="20.100000000000001" customHeight="1" x14ac:dyDescent="0.15">
      <c r="A62" s="43"/>
      <c r="B62" s="43"/>
      <c r="C62" s="35" t="s">
        <v>149</v>
      </c>
      <c r="D62" s="35">
        <v>8.64</v>
      </c>
      <c r="E62" s="35" t="s">
        <v>173</v>
      </c>
      <c r="F62" s="35" t="s">
        <v>145</v>
      </c>
      <c r="G62" s="37"/>
    </row>
  </sheetData>
  <sheetProtection algorithmName="SHA-512" hashValue="aouRVOv6RS8Tfr/khqTC+ecW43gHP2mWJNdVkm+O2p4kh6pcoV2HtKmcP8xPLwBHEV09IFJ1AA/I/g52nunTxw==" saltValue="vF28P0G2dKJ/VNNDEYQIsA==" spinCount="100000" sheet="1" objects="1" scenarios="1"/>
  <mergeCells count="1">
    <mergeCell ref="A1:F1"/>
  </mergeCells>
  <phoneticPr fontId="4"/>
  <printOptions horizontalCentered="1"/>
  <pageMargins left="0.78740157480314965" right="0.78740157480314965" top="0.78740157480314965" bottom="0.78740157480314965"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判定シート</vt:lpstr>
      <vt:lpstr>原油換算エネルギー簡易計算シート</vt:lpstr>
      <vt:lpstr>参考_係数一覧</vt:lpstr>
      <vt:lpstr>原油換算エネルギー簡易計算シート!Print_Area</vt:lpstr>
      <vt:lpstr>参考_係数一覧!Print_Area</vt:lpstr>
      <vt:lpstr>判定シート!Print_Area</vt:lpstr>
      <vt:lpstr>参考_係数一覧!Print_Titles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2020-05-22T03:01:35Z</dcterms:created>
  <dcterms:modified xsi:type="dcterms:W3CDTF">2025-03-23T20:46:30Z</dcterms:modified>
  <cp:category/>
</cp:coreProperties>
</file>