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fs01\s0200\97　慰労金\60_電子申請\04_様式\実績報告\"/>
    </mc:Choice>
  </mc:AlternateContent>
  <bookViews>
    <workbookView xWindow="0" yWindow="0" windowWidth="18195" windowHeight="7785"/>
  </bookViews>
  <sheets>
    <sheet name="実績報告書" sheetId="20" r:id="rId1"/>
    <sheet name="別添" sheetId="29" r:id="rId2"/>
    <sheet name="個票1" sheetId="19" r:id="rId3"/>
    <sheet name="職員表" sheetId="27" r:id="rId4"/>
    <sheet name="計算用" sheetId="21" state="hidden" r:id="rId5"/>
  </sheets>
  <definedNames>
    <definedName name="_xlnm.Print_Area" localSheetId="2">個票1!$A$1:$AU$62</definedName>
    <definedName name="_xlnm.Print_Area" localSheetId="0">実績報告書!$A$1:$AM$44</definedName>
    <definedName name="_xlnm.Print_Area" localSheetId="3">職員表!$A$1:$U$45</definedName>
    <definedName name="_xlnm.Print_Area" localSheetId="1">別添!$A$1:$N$32</definedName>
    <definedName name="_xlnm.Print_Titles" localSheetId="3">職員表!$4:$5</definedName>
  </definedNames>
  <calcPr calcId="152511"/>
</workbook>
</file>

<file path=xl/calcChain.xml><?xml version="1.0" encoding="utf-8"?>
<calcChain xmlns="http://schemas.openxmlformats.org/spreadsheetml/2006/main">
  <c r="A29" i="29" l="1"/>
  <c r="A28" i="29"/>
  <c r="A27" i="29"/>
  <c r="A26" i="29"/>
  <c r="A25" i="29"/>
  <c r="A24" i="29"/>
  <c r="A23" i="29"/>
  <c r="A22" i="29"/>
  <c r="A21" i="29"/>
  <c r="A20" i="29"/>
  <c r="D27" i="29"/>
  <c r="D22" i="29"/>
  <c r="D23" i="29"/>
  <c r="D28" i="29"/>
  <c r="D24" i="29"/>
  <c r="D29" i="29"/>
  <c r="AN30" i="29"/>
  <c r="AM30" i="29"/>
  <c r="D21" i="29"/>
  <c r="D20" i="29"/>
  <c r="D25" i="29"/>
  <c r="D26" i="29"/>
  <c r="E8" i="27" l="1"/>
  <c r="E6" i="27"/>
  <c r="CB13" i="19"/>
  <c r="CB14" i="19"/>
  <c r="CB26" i="19"/>
  <c r="CB27" i="19"/>
  <c r="CB28" i="19"/>
  <c r="CB29" i="19"/>
  <c r="CB30" i="19"/>
  <c r="CB31" i="19"/>
  <c r="CB32" i="19"/>
  <c r="CB33" i="19"/>
  <c r="CB34" i="19"/>
  <c r="CB35" i="19"/>
  <c r="CB36" i="19"/>
  <c r="CB37" i="19"/>
  <c r="CB38" i="19"/>
  <c r="CB39" i="19"/>
  <c r="F23" i="29"/>
  <c r="K24" i="29"/>
  <c r="M27" i="29"/>
  <c r="AN21" i="29"/>
  <c r="AN25" i="29"/>
  <c r="M26" i="29"/>
  <c r="AM25" i="29"/>
  <c r="B26" i="29"/>
  <c r="J24" i="29"/>
  <c r="E28" i="29"/>
  <c r="J23" i="29"/>
  <c r="K29" i="29"/>
  <c r="C23" i="29"/>
  <c r="G28" i="29"/>
  <c r="I24" i="29"/>
  <c r="AM23" i="29"/>
  <c r="E25" i="29"/>
  <c r="C28" i="29"/>
  <c r="B21" i="29"/>
  <c r="AM22" i="29"/>
  <c r="G23" i="29"/>
  <c r="I26" i="29"/>
  <c r="F28" i="29"/>
  <c r="AM28" i="29"/>
  <c r="L24" i="29"/>
  <c r="AN20" i="29"/>
  <c r="C22" i="29"/>
  <c r="AN29" i="29"/>
  <c r="B23" i="29"/>
  <c r="C20" i="29"/>
  <c r="K22" i="29"/>
  <c r="C26" i="29"/>
  <c r="L26" i="29"/>
  <c r="L25" i="29"/>
  <c r="G24" i="29"/>
  <c r="AN26" i="29"/>
  <c r="AM24" i="29"/>
  <c r="K21" i="29"/>
  <c r="F25" i="29"/>
  <c r="M28" i="29"/>
  <c r="J21" i="29"/>
  <c r="M21" i="29"/>
  <c r="M22" i="29"/>
  <c r="B25" i="29"/>
  <c r="I21" i="29"/>
  <c r="AM20" i="29"/>
  <c r="K25" i="29"/>
  <c r="L27" i="29"/>
  <c r="B22" i="29"/>
  <c r="B27" i="29"/>
  <c r="K20" i="29"/>
  <c r="J22" i="29"/>
  <c r="M25" i="29"/>
  <c r="AN23" i="29"/>
  <c r="F21" i="29"/>
  <c r="I20" i="29"/>
  <c r="M29" i="29"/>
  <c r="J27" i="29"/>
  <c r="AM21" i="29"/>
  <c r="G22" i="29"/>
  <c r="J28" i="29"/>
  <c r="C27" i="29"/>
  <c r="J26" i="29"/>
  <c r="AM26" i="29"/>
  <c r="B28" i="29"/>
  <c r="F29" i="29"/>
  <c r="G25" i="29"/>
  <c r="I29" i="29"/>
  <c r="L29" i="29"/>
  <c r="I23" i="29"/>
  <c r="G27" i="29"/>
  <c r="F26" i="29"/>
  <c r="M20" i="29"/>
  <c r="C24" i="29"/>
  <c r="F24" i="29"/>
  <c r="L23" i="29"/>
  <c r="G20" i="29"/>
  <c r="G26" i="29"/>
  <c r="L22" i="29"/>
  <c r="E26" i="29"/>
  <c r="B24" i="29"/>
  <c r="F27" i="29"/>
  <c r="F20" i="29"/>
  <c r="M24" i="29"/>
  <c r="C29" i="29"/>
  <c r="I22" i="29"/>
  <c r="E23" i="29"/>
  <c r="AN27" i="29"/>
  <c r="F22" i="29"/>
  <c r="G29" i="29"/>
  <c r="K28" i="29"/>
  <c r="E22" i="29"/>
  <c r="AN22" i="29"/>
  <c r="L28" i="29"/>
  <c r="G21" i="29"/>
  <c r="I25" i="29"/>
  <c r="I28" i="29"/>
  <c r="J25" i="29"/>
  <c r="E27" i="29"/>
  <c r="C25" i="29"/>
  <c r="L20" i="29"/>
  <c r="AN28" i="29"/>
  <c r="E29" i="29"/>
  <c r="E24" i="29"/>
  <c r="K26" i="29"/>
  <c r="K27" i="29"/>
  <c r="AN24" i="29"/>
  <c r="AM27" i="29"/>
  <c r="B29" i="29"/>
  <c r="E21" i="29"/>
  <c r="AM29" i="29"/>
  <c r="K23" i="29"/>
  <c r="B20" i="29"/>
  <c r="C21" i="29"/>
  <c r="I27" i="29"/>
  <c r="E20" i="29"/>
  <c r="J29" i="29"/>
  <c r="M23" i="29"/>
  <c r="L21" i="29"/>
  <c r="J20" i="29"/>
  <c r="N27" i="29" l="1"/>
  <c r="H27" i="29" s="1"/>
  <c r="N28" i="29"/>
  <c r="H28" i="29" s="1"/>
  <c r="N29" i="29"/>
  <c r="H29" i="29" s="1"/>
  <c r="N25" i="29"/>
  <c r="H25" i="29" s="1"/>
  <c r="N26" i="29"/>
  <c r="H26" i="29" s="1"/>
  <c r="N22" i="29"/>
  <c r="H22" i="29" s="1"/>
  <c r="N23" i="29"/>
  <c r="H23" i="29" s="1"/>
  <c r="N21" i="29"/>
  <c r="H21" i="29" s="1"/>
  <c r="N24" i="29"/>
  <c r="H24" i="29" s="1"/>
  <c r="N20" i="29"/>
  <c r="H20" i="29" s="1"/>
  <c r="E7" i="27" l="1"/>
  <c r="M14" i="27" l="1"/>
  <c r="A12" i="21"/>
  <c r="A11" i="21"/>
  <c r="A10" i="21"/>
  <c r="A9" i="21"/>
  <c r="A8" i="21"/>
  <c r="A85" i="27" l="1"/>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19" i="29" l="1"/>
  <c r="A18" i="29"/>
  <c r="A17" i="29"/>
  <c r="A16" i="29"/>
  <c r="A15" i="29"/>
  <c r="A14" i="29"/>
  <c r="A13" i="29"/>
  <c r="A12" i="29"/>
  <c r="A11" i="29"/>
  <c r="A10" i="29"/>
  <c r="A9" i="29"/>
  <c r="A8" i="29"/>
  <c r="A7" i="29"/>
  <c r="A6" i="29"/>
  <c r="A5" i="29"/>
  <c r="X41" i="19"/>
  <c r="X40" i="19"/>
  <c r="X42" i="19"/>
  <c r="F19" i="29"/>
  <c r="E9" i="29"/>
  <c r="F17" i="29"/>
  <c r="G5" i="29"/>
  <c r="F10" i="29"/>
  <c r="B7" i="29"/>
  <c r="F18" i="29"/>
  <c r="C18" i="29"/>
  <c r="C11" i="29"/>
  <c r="E13" i="29"/>
  <c r="F14" i="29"/>
  <c r="F7" i="29"/>
  <c r="B19" i="29"/>
  <c r="C17" i="29"/>
  <c r="C6" i="29"/>
  <c r="G9" i="29"/>
  <c r="E18" i="29"/>
  <c r="F11" i="29"/>
  <c r="E7" i="29"/>
  <c r="F9" i="29"/>
  <c r="F16" i="29"/>
  <c r="G6" i="29"/>
  <c r="G17" i="29"/>
  <c r="B17" i="29"/>
  <c r="F6" i="29"/>
  <c r="E17" i="29"/>
  <c r="F5" i="29"/>
  <c r="E6" i="29"/>
  <c r="E11" i="29"/>
  <c r="C8" i="29"/>
  <c r="B14" i="29"/>
  <c r="G7" i="29"/>
  <c r="G14" i="29"/>
  <c r="E15" i="29"/>
  <c r="E5" i="29"/>
  <c r="C12" i="29"/>
  <c r="E19" i="29"/>
  <c r="C15" i="29"/>
  <c r="G18" i="29"/>
  <c r="E10" i="29"/>
  <c r="C7" i="29"/>
  <c r="F13" i="29"/>
  <c r="B11" i="29"/>
  <c r="C14" i="29"/>
  <c r="F15" i="29"/>
  <c r="B16" i="29"/>
  <c r="C13" i="29"/>
  <c r="G11" i="29"/>
  <c r="AI39" i="19" l="1"/>
  <c r="X43" i="19"/>
  <c r="B8" i="29"/>
  <c r="AM6" i="29"/>
  <c r="B18" i="29"/>
  <c r="K19" i="29"/>
  <c r="AN7" i="29"/>
  <c r="E16" i="29"/>
  <c r="J10" i="29"/>
  <c r="J8" i="29"/>
  <c r="G8" i="29"/>
  <c r="D13" i="29"/>
  <c r="AM11" i="29"/>
  <c r="G13" i="29"/>
  <c r="AN19" i="29"/>
  <c r="AN9" i="29"/>
  <c r="D5" i="29"/>
  <c r="K7" i="29"/>
  <c r="I9" i="29"/>
  <c r="M10" i="29"/>
  <c r="K10" i="29"/>
  <c r="M12" i="29"/>
  <c r="L11" i="29"/>
  <c r="L16" i="29"/>
  <c r="L15" i="29"/>
  <c r="AM12" i="29"/>
  <c r="I7" i="29"/>
  <c r="M18" i="29"/>
  <c r="AM18" i="29"/>
  <c r="I18" i="29"/>
  <c r="E14" i="29"/>
  <c r="I12" i="29"/>
  <c r="M8" i="29"/>
  <c r="K16" i="29"/>
  <c r="AN16" i="29"/>
  <c r="E12" i="29"/>
  <c r="AN11" i="29"/>
  <c r="AN17" i="29"/>
  <c r="I10" i="29"/>
  <c r="J17" i="29"/>
  <c r="E8" i="29"/>
  <c r="C9" i="29"/>
  <c r="L19" i="29"/>
  <c r="L8" i="29"/>
  <c r="B15" i="29"/>
  <c r="C19" i="29"/>
  <c r="D18" i="29"/>
  <c r="AN14" i="29"/>
  <c r="AM7" i="29"/>
  <c r="F8" i="29"/>
  <c r="AM5" i="29"/>
  <c r="K6" i="29"/>
  <c r="AN18" i="29"/>
  <c r="AN5" i="29"/>
  <c r="AM9" i="29"/>
  <c r="M13" i="29"/>
  <c r="K13" i="29"/>
  <c r="K11" i="29"/>
  <c r="L7" i="29"/>
  <c r="C10" i="29"/>
  <c r="M11" i="29"/>
  <c r="B6" i="29"/>
  <c r="G19" i="29"/>
  <c r="AN12" i="29"/>
  <c r="D15" i="29"/>
  <c r="AN10" i="29"/>
  <c r="D11" i="29"/>
  <c r="G12" i="29"/>
  <c r="AM13" i="29"/>
  <c r="L10" i="29"/>
  <c r="C16" i="29"/>
  <c r="J12" i="29"/>
  <c r="J9" i="29"/>
  <c r="B12" i="29"/>
  <c r="AM16" i="29"/>
  <c r="J13" i="29"/>
  <c r="AN8" i="29"/>
  <c r="K8" i="29"/>
  <c r="G16" i="29"/>
  <c r="K15" i="29"/>
  <c r="I14" i="29"/>
  <c r="AN6" i="29"/>
  <c r="D14" i="29"/>
  <c r="D9" i="29"/>
  <c r="M16" i="29"/>
  <c r="G15" i="29"/>
  <c r="I17" i="29"/>
  <c r="D6" i="29"/>
  <c r="L6" i="29"/>
  <c r="K18" i="29"/>
  <c r="M9" i="29"/>
  <c r="J16" i="29"/>
  <c r="I11" i="29"/>
  <c r="M19" i="29"/>
  <c r="D8" i="29"/>
  <c r="D17" i="29"/>
  <c r="B5" i="29"/>
  <c r="J18" i="29"/>
  <c r="L18" i="29"/>
  <c r="M6" i="29"/>
  <c r="M15" i="29"/>
  <c r="K14" i="29"/>
  <c r="L17" i="29"/>
  <c r="D19" i="29"/>
  <c r="B10" i="29"/>
  <c r="G10" i="29"/>
  <c r="J7" i="29"/>
  <c r="I8" i="29"/>
  <c r="L12" i="29"/>
  <c r="J19" i="29"/>
  <c r="K9" i="29"/>
  <c r="D10" i="29"/>
  <c r="AM17" i="29"/>
  <c r="D7" i="29"/>
  <c r="I16" i="29"/>
  <c r="D12" i="29"/>
  <c r="M17" i="29"/>
  <c r="AM19" i="29"/>
  <c r="J14" i="29"/>
  <c r="M7" i="29"/>
  <c r="I19" i="29"/>
  <c r="I15" i="29"/>
  <c r="F12" i="29"/>
  <c r="J11" i="29"/>
  <c r="B9" i="29"/>
  <c r="M14" i="29"/>
  <c r="B13" i="29"/>
  <c r="L9" i="29"/>
  <c r="AM15" i="29"/>
  <c r="D16" i="29"/>
  <c r="L13" i="29"/>
  <c r="AN15" i="29"/>
  <c r="AM10" i="29"/>
  <c r="AN13" i="29"/>
  <c r="L14" i="29"/>
  <c r="AM8" i="29"/>
  <c r="I13" i="29"/>
  <c r="K12" i="29"/>
  <c r="J15" i="29"/>
  <c r="K17" i="29"/>
  <c r="AM14" i="29"/>
  <c r="AV20" i="20" l="1"/>
  <c r="BB20" i="20"/>
  <c r="N12" i="29"/>
  <c r="N17" i="29"/>
  <c r="N16" i="29"/>
  <c r="N14" i="29"/>
  <c r="N19" i="29"/>
  <c r="N9" i="29"/>
  <c r="N18" i="29"/>
  <c r="N11" i="29"/>
  <c r="N15" i="29"/>
  <c r="N7" i="29"/>
  <c r="N10" i="29"/>
  <c r="N8" i="29"/>
  <c r="N13" i="29"/>
  <c r="X45" i="19"/>
  <c r="X44" i="19"/>
  <c r="X48" i="19"/>
  <c r="X25" i="19"/>
  <c r="L5" i="29"/>
  <c r="X20" i="20" l="1"/>
  <c r="BH20" i="20"/>
  <c r="H60" i="19" l="1"/>
  <c r="M6" i="27"/>
  <c r="O6" i="27" s="1"/>
  <c r="M7" i="27"/>
  <c r="O7" i="27" s="1"/>
  <c r="AO22" i="19" l="1"/>
  <c r="H37" i="19"/>
  <c r="J5" i="29"/>
  <c r="AI21" i="19" l="1"/>
  <c r="AI24" i="19"/>
  <c r="J6" i="29"/>
  <c r="I5" i="29"/>
  <c r="I6" i="29"/>
  <c r="K5" i="29"/>
  <c r="X19" i="20" l="1"/>
  <c r="X18" i="20"/>
  <c r="N6" i="29"/>
  <c r="AI47" i="19"/>
  <c r="M8" i="27"/>
  <c r="O8" i="27" s="1"/>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F17" i="27" s="1"/>
  <c r="S17" i="27" s="1"/>
  <c r="E16" i="27"/>
  <c r="E15" i="27"/>
  <c r="E14" i="27"/>
  <c r="E13" i="27"/>
  <c r="F13" i="27" s="1"/>
  <c r="S13" i="27" s="1"/>
  <c r="E12" i="27"/>
  <c r="E11" i="27"/>
  <c r="E10" i="27"/>
  <c r="E9" i="27"/>
  <c r="M5" i="29"/>
  <c r="X21" i="20" l="1"/>
  <c r="F9" i="27"/>
  <c r="S9" i="27" s="1"/>
  <c r="F8" i="27"/>
  <c r="F6" i="27"/>
  <c r="S6" i="27" s="1"/>
  <c r="F7" i="27"/>
  <c r="F25" i="27"/>
  <c r="S25" i="27" s="1"/>
  <c r="F37" i="27"/>
  <c r="S37" i="27" s="1"/>
  <c r="F49" i="27"/>
  <c r="S49" i="27" s="1"/>
  <c r="F61" i="27"/>
  <c r="S61" i="27" s="1"/>
  <c r="F73" i="27"/>
  <c r="S73" i="27" s="1"/>
  <c r="F85" i="27"/>
  <c r="S85" i="27" s="1"/>
  <c r="F10" i="27"/>
  <c r="S10" i="27" s="1"/>
  <c r="F14" i="27"/>
  <c r="S14" i="27" s="1"/>
  <c r="F18" i="27"/>
  <c r="S18" i="27" s="1"/>
  <c r="F22" i="27"/>
  <c r="S22" i="27" s="1"/>
  <c r="F26" i="27"/>
  <c r="S26" i="27" s="1"/>
  <c r="F30" i="27"/>
  <c r="S30" i="27" s="1"/>
  <c r="F34" i="27"/>
  <c r="S34" i="27" s="1"/>
  <c r="F38" i="27"/>
  <c r="S38" i="27" s="1"/>
  <c r="F42" i="27"/>
  <c r="S42" i="27" s="1"/>
  <c r="F46" i="27"/>
  <c r="S46" i="27" s="1"/>
  <c r="F50" i="27"/>
  <c r="S50" i="27" s="1"/>
  <c r="F54" i="27"/>
  <c r="S54" i="27" s="1"/>
  <c r="F58" i="27"/>
  <c r="S58" i="27" s="1"/>
  <c r="F62" i="27"/>
  <c r="S62" i="27" s="1"/>
  <c r="F66" i="27"/>
  <c r="S66" i="27" s="1"/>
  <c r="F70" i="27"/>
  <c r="S70" i="27" s="1"/>
  <c r="F74" i="27"/>
  <c r="S74" i="27" s="1"/>
  <c r="F78" i="27"/>
  <c r="S78" i="27" s="1"/>
  <c r="F82" i="27"/>
  <c r="S82" i="27" s="1"/>
  <c r="F21" i="27"/>
  <c r="S21" i="27" s="1"/>
  <c r="F33" i="27"/>
  <c r="S33" i="27" s="1"/>
  <c r="F45" i="27"/>
  <c r="S45" i="27" s="1"/>
  <c r="F57" i="27"/>
  <c r="S57" i="27" s="1"/>
  <c r="F69" i="27"/>
  <c r="S69" i="27" s="1"/>
  <c r="F81" i="27"/>
  <c r="S81" i="27" s="1"/>
  <c r="F15" i="27"/>
  <c r="S15" i="27" s="1"/>
  <c r="F19" i="27"/>
  <c r="S19" i="27" s="1"/>
  <c r="F23" i="27"/>
  <c r="S23" i="27" s="1"/>
  <c r="F27" i="27"/>
  <c r="S27" i="27" s="1"/>
  <c r="F31" i="27"/>
  <c r="S31" i="27" s="1"/>
  <c r="F35" i="27"/>
  <c r="S35" i="27" s="1"/>
  <c r="F39" i="27"/>
  <c r="S39" i="27" s="1"/>
  <c r="F43" i="27"/>
  <c r="S43" i="27" s="1"/>
  <c r="F47" i="27"/>
  <c r="S47" i="27" s="1"/>
  <c r="F51" i="27"/>
  <c r="S51" i="27" s="1"/>
  <c r="F55" i="27"/>
  <c r="S55" i="27" s="1"/>
  <c r="F59" i="27"/>
  <c r="S59" i="27" s="1"/>
  <c r="F63" i="27"/>
  <c r="S63" i="27" s="1"/>
  <c r="F67" i="27"/>
  <c r="S67" i="27" s="1"/>
  <c r="F71" i="27"/>
  <c r="S71" i="27" s="1"/>
  <c r="F75" i="27"/>
  <c r="S75" i="27" s="1"/>
  <c r="F79" i="27"/>
  <c r="S79" i="27" s="1"/>
  <c r="F83" i="27"/>
  <c r="S83" i="27" s="1"/>
  <c r="S8" i="27"/>
  <c r="F29" i="27"/>
  <c r="S29" i="27" s="1"/>
  <c r="F41" i="27"/>
  <c r="S41" i="27" s="1"/>
  <c r="F53" i="27"/>
  <c r="S53" i="27" s="1"/>
  <c r="F65" i="27"/>
  <c r="S65" i="27" s="1"/>
  <c r="F77" i="27"/>
  <c r="S77" i="27" s="1"/>
  <c r="F11" i="27"/>
  <c r="S11" i="27" s="1"/>
  <c r="F12" i="27"/>
  <c r="S12" i="27" s="1"/>
  <c r="F16" i="27"/>
  <c r="S16" i="27" s="1"/>
  <c r="F20" i="27"/>
  <c r="S20" i="27" s="1"/>
  <c r="F24" i="27"/>
  <c r="S24" i="27" s="1"/>
  <c r="F28" i="27"/>
  <c r="S28" i="27" s="1"/>
  <c r="F32" i="27"/>
  <c r="S32" i="27" s="1"/>
  <c r="F36" i="27"/>
  <c r="S36" i="27" s="1"/>
  <c r="F40" i="27"/>
  <c r="S40" i="27" s="1"/>
  <c r="F44" i="27"/>
  <c r="S44" i="27" s="1"/>
  <c r="F48" i="27"/>
  <c r="S48" i="27" s="1"/>
  <c r="F52" i="27"/>
  <c r="S52" i="27" s="1"/>
  <c r="F56" i="27"/>
  <c r="S56" i="27" s="1"/>
  <c r="F60" i="27"/>
  <c r="S60" i="27" s="1"/>
  <c r="F64" i="27"/>
  <c r="S64" i="27" s="1"/>
  <c r="F68" i="27"/>
  <c r="S68" i="27" s="1"/>
  <c r="F72" i="27"/>
  <c r="S72" i="27" s="1"/>
  <c r="F76" i="27"/>
  <c r="S76" i="27" s="1"/>
  <c r="F80" i="27"/>
  <c r="S80" i="27" s="1"/>
  <c r="F84" i="27"/>
  <c r="S84" i="27" s="1"/>
  <c r="S7" i="27"/>
  <c r="M85" i="27" l="1"/>
  <c r="O85" i="27" s="1"/>
  <c r="M84" i="27"/>
  <c r="O84" i="27" s="1"/>
  <c r="M83" i="27"/>
  <c r="O83" i="27" s="1"/>
  <c r="M82" i="27"/>
  <c r="O82" i="27" s="1"/>
  <c r="M81" i="27"/>
  <c r="O81" i="27" s="1"/>
  <c r="M80" i="27"/>
  <c r="O80" i="27" s="1"/>
  <c r="M79" i="27"/>
  <c r="O79" i="27" s="1"/>
  <c r="M78" i="27"/>
  <c r="O78" i="27" s="1"/>
  <c r="M77" i="27"/>
  <c r="O77" i="27" s="1"/>
  <c r="M76" i="27"/>
  <c r="O76" i="27" s="1"/>
  <c r="M75" i="27"/>
  <c r="O75" i="27" s="1"/>
  <c r="M74" i="27"/>
  <c r="O74" i="27" s="1"/>
  <c r="M73" i="27"/>
  <c r="O73" i="27" s="1"/>
  <c r="M72" i="27"/>
  <c r="O72" i="27" s="1"/>
  <c r="M71" i="27"/>
  <c r="O71" i="27" s="1"/>
  <c r="M70" i="27"/>
  <c r="O70" i="27" s="1"/>
  <c r="M69" i="27"/>
  <c r="O69" i="27" s="1"/>
  <c r="M68" i="27"/>
  <c r="O68" i="27" s="1"/>
  <c r="M67" i="27"/>
  <c r="O67" i="27" s="1"/>
  <c r="M66" i="27"/>
  <c r="O66" i="27" s="1"/>
  <c r="M65" i="27"/>
  <c r="O65" i="27" s="1"/>
  <c r="M64" i="27"/>
  <c r="O64" i="27" s="1"/>
  <c r="M63" i="27"/>
  <c r="O63" i="27" s="1"/>
  <c r="M62" i="27"/>
  <c r="O62" i="27" s="1"/>
  <c r="M61" i="27"/>
  <c r="O61" i="27" s="1"/>
  <c r="M60" i="27"/>
  <c r="O60" i="27" s="1"/>
  <c r="M59" i="27"/>
  <c r="O59" i="27" s="1"/>
  <c r="M58" i="27"/>
  <c r="O58" i="27" s="1"/>
  <c r="M57" i="27"/>
  <c r="O57" i="27" s="1"/>
  <c r="M56" i="27"/>
  <c r="O56" i="27" s="1"/>
  <c r="M55" i="27"/>
  <c r="O55" i="27" s="1"/>
  <c r="M54" i="27"/>
  <c r="O54" i="27" s="1"/>
  <c r="M53" i="27"/>
  <c r="O53" i="27" s="1"/>
  <c r="M52" i="27"/>
  <c r="O52" i="27" s="1"/>
  <c r="M51" i="27"/>
  <c r="O51" i="27" s="1"/>
  <c r="M50" i="27"/>
  <c r="O50" i="27" s="1"/>
  <c r="M49" i="27"/>
  <c r="O49" i="27" s="1"/>
  <c r="M48" i="27"/>
  <c r="O48" i="27" s="1"/>
  <c r="M47" i="27"/>
  <c r="O47" i="27" s="1"/>
  <c r="M46" i="27"/>
  <c r="O46" i="27" s="1"/>
  <c r="M45" i="27"/>
  <c r="O45" i="27" s="1"/>
  <c r="M44" i="27"/>
  <c r="O44" i="27" s="1"/>
  <c r="M43" i="27"/>
  <c r="O43" i="27" s="1"/>
  <c r="M42" i="27"/>
  <c r="O42" i="27" s="1"/>
  <c r="M41" i="27"/>
  <c r="O41" i="27" s="1"/>
  <c r="M40" i="27"/>
  <c r="O40" i="27" s="1"/>
  <c r="M39" i="27"/>
  <c r="O39" i="27" s="1"/>
  <c r="M38" i="27"/>
  <c r="O38" i="27" s="1"/>
  <c r="M37" i="27"/>
  <c r="O37" i="27" s="1"/>
  <c r="M36" i="27"/>
  <c r="O36" i="27" s="1"/>
  <c r="M35" i="27"/>
  <c r="O35" i="27" s="1"/>
  <c r="M34" i="27"/>
  <c r="O34" i="27" s="1"/>
  <c r="M33" i="27"/>
  <c r="O33" i="27" s="1"/>
  <c r="M32" i="27"/>
  <c r="O32" i="27" s="1"/>
  <c r="M31" i="27"/>
  <c r="O31" i="27" s="1"/>
  <c r="M30" i="27"/>
  <c r="O30" i="27" s="1"/>
  <c r="M29" i="27"/>
  <c r="O29" i="27" s="1"/>
  <c r="M28" i="27"/>
  <c r="O28" i="27" s="1"/>
  <c r="M27" i="27"/>
  <c r="O27" i="27" s="1"/>
  <c r="M26" i="27"/>
  <c r="O26" i="27" s="1"/>
  <c r="M25" i="27"/>
  <c r="O25" i="27" s="1"/>
  <c r="M24" i="27"/>
  <c r="O24" i="27" s="1"/>
  <c r="M23" i="27"/>
  <c r="O23" i="27" s="1"/>
  <c r="M22" i="27"/>
  <c r="O22" i="27" s="1"/>
  <c r="M21" i="27"/>
  <c r="O21" i="27" s="1"/>
  <c r="M20" i="27"/>
  <c r="O20" i="27" s="1"/>
  <c r="M19" i="27"/>
  <c r="O19" i="27" s="1"/>
  <c r="M18" i="27"/>
  <c r="O18" i="27" s="1"/>
  <c r="M17" i="27"/>
  <c r="O17" i="27" s="1"/>
  <c r="M16" i="27"/>
  <c r="O16" i="27" s="1"/>
  <c r="M15" i="27"/>
  <c r="O15" i="27" s="1"/>
  <c r="O14" i="27"/>
  <c r="M13" i="27"/>
  <c r="O13" i="27" s="1"/>
  <c r="M12" i="27"/>
  <c r="O12" i="27" s="1"/>
  <c r="M11" i="27"/>
  <c r="O11" i="27" s="1"/>
  <c r="M10" i="27"/>
  <c r="O10" i="27" s="1"/>
  <c r="M9" i="27"/>
  <c r="O9" i="27" s="1"/>
  <c r="C5" i="29"/>
  <c r="BB19" i="20" l="1"/>
  <c r="AV19" i="20"/>
  <c r="BH19" i="20" s="1"/>
  <c r="AP17" i="20" s="1"/>
  <c r="H12" i="29"/>
  <c r="H14" i="29"/>
  <c r="H7" i="29"/>
  <c r="H8" i="29"/>
  <c r="H18" i="29"/>
  <c r="H19" i="29"/>
  <c r="H15" i="29"/>
  <c r="H11" i="29"/>
  <c r="H6" i="29"/>
  <c r="H10" i="29"/>
  <c r="H13" i="29"/>
  <c r="H17" i="29"/>
  <c r="H16" i="29"/>
  <c r="H9" i="29"/>
  <c r="N5" i="29" l="1"/>
  <c r="AI26" i="19"/>
  <c r="AX25" i="19" s="1"/>
  <c r="K15" i="20" l="1"/>
  <c r="Q5" i="29"/>
  <c r="H5" i="29"/>
  <c r="AI49" i="19"/>
  <c r="AX48" i="19" s="1"/>
  <c r="AP15" i="20" l="1"/>
</calcChain>
</file>

<file path=xl/comments1.xml><?xml version="1.0" encoding="utf-8"?>
<comments xmlns="http://schemas.openxmlformats.org/spreadsheetml/2006/main">
  <authors>
    <author>user</author>
    <author>厚生労働省ネットワークシステム</author>
  </authors>
  <commentList>
    <comment ref="AO12" authorId="0" shapeId="0">
      <text>
        <r>
          <rPr>
            <b/>
            <sz val="9"/>
            <color indexed="81"/>
            <rFont val="ＭＳ Ｐゴシック"/>
            <family val="3"/>
            <charset val="128"/>
          </rPr>
          <t>交付決定日付:</t>
        </r>
        <r>
          <rPr>
            <sz val="9"/>
            <color indexed="81"/>
            <rFont val="ＭＳ Ｐゴシック"/>
            <family val="3"/>
            <charset val="128"/>
          </rPr>
          <t xml:space="preserve">
送付した交付決定通知書に記載された日付を入力してください。</t>
        </r>
      </text>
    </comment>
    <comment ref="AN15" authorId="1" shapeId="0">
      <text>
        <r>
          <rPr>
            <b/>
            <sz val="9"/>
            <color indexed="81"/>
            <rFont val="MS P ゴシック"/>
            <family val="3"/>
            <charset val="128"/>
          </rPr>
          <t>申請額:</t>
        </r>
        <r>
          <rPr>
            <sz val="9"/>
            <color indexed="81"/>
            <rFont val="MS P ゴシック"/>
            <family val="3"/>
            <charset val="128"/>
          </rPr>
          <t xml:space="preserve">
本欄の金額と別添(事業所一覧)の合計額と一致しない場合には、上記のチェック欄に「！」と表示されます。
申請書への反映漏れなどがないか確認して下さい。</t>
        </r>
      </text>
    </comment>
    <comment ref="AN17" authorId="1" shapeId="0">
      <text>
        <r>
          <rPr>
            <b/>
            <sz val="9"/>
            <color indexed="81"/>
            <rFont val="MS P ゴシック"/>
            <family val="3"/>
            <charset val="128"/>
          </rPr>
          <t xml:space="preserve">慰労金の申請者数:
</t>
        </r>
        <r>
          <rPr>
            <sz val="9"/>
            <color indexed="81"/>
            <rFont val="MS P ゴシック"/>
            <family val="3"/>
            <charset val="128"/>
          </rPr>
          <t>慰労金の受給申請者として職員表に記載された人数と、個票の「慰労金の区分・人数」に記載された人数の合計が一致しない場合は、上記のチェック欄に「！」と表示されます。重複申請や記載誤りがないか確認して下さい。</t>
        </r>
      </text>
    </comment>
  </commentList>
</comments>
</file>

<file path=xl/comments2.xml><?xml version="1.0" encoding="utf-8"?>
<comments xmlns="http://schemas.openxmlformats.org/spreadsheetml/2006/main">
  <authors>
    <author>厚生労働省ネットワークシステム</author>
  </authors>
  <commentList>
    <comment ref="N1" authorId="0" shapeId="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
本表の事業所数と個票の枚数が一致しない場合、下記に「！」が表示されます。
個票のシート名に誤りがないか確認して下さい。</t>
        </r>
      </text>
    </comment>
  </commentList>
</comments>
</file>

<file path=xl/comments3.xml><?xml version="1.0" encoding="utf-8"?>
<comments xmlns="http://schemas.openxmlformats.org/spreadsheetml/2006/main">
  <authors>
    <author>厚生労働省ネットワークシステム</author>
  </authors>
  <commentList>
    <comment ref="AV8"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0"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r>
          <rPr>
            <b/>
            <sz val="9"/>
            <color indexed="81"/>
            <rFont val="MS P ゴシック"/>
            <family val="3"/>
            <charset val="128"/>
          </rPr>
          <t xml:space="preserve">
</t>
        </r>
        <r>
          <rPr>
            <sz val="9"/>
            <color indexed="81"/>
            <rFont val="MS P ゴシック"/>
            <family val="3"/>
            <charset val="128"/>
          </rPr>
          <t>特定施設入居者生活介護事業所の場合には、当該有料老人ホーム等に従事する全ての職員（特定施設の従業者及びその他の職員）の数を記入して下さい。</t>
        </r>
      </text>
    </comment>
    <comment ref="AV17" authorId="0" shapeId="0">
      <text>
        <r>
          <rPr>
            <b/>
            <sz val="9"/>
            <color indexed="81"/>
            <rFont val="MS P ゴシック"/>
            <family val="3"/>
            <charset val="128"/>
          </rPr>
          <t xml:space="preserve">「債権譲渡」：
</t>
        </r>
        <r>
          <rPr>
            <u/>
            <sz val="9"/>
            <color indexed="81"/>
            <rFont val="MS P ゴシック"/>
            <family val="3"/>
            <charset val="128"/>
          </rPr>
          <t>債権譲渡ありの事業所は、都道府県に直接申請</t>
        </r>
        <r>
          <rPr>
            <sz val="9"/>
            <color indexed="81"/>
            <rFont val="MS P ゴシック"/>
            <family val="3"/>
            <charset val="128"/>
          </rPr>
          <t>して下さい。
慰労金について、事業所が当該事業所の職員分を代理受領することから、本来職員に交付すべき金銭が債権者に渡らないようにするため、債権譲渡ありの事業所については、このような取扱いとしています。</t>
        </r>
      </text>
    </comment>
    <comment ref="AV21" authorId="0"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0" shapeId="0">
      <text>
        <r>
          <rPr>
            <b/>
            <sz val="9"/>
            <color indexed="81"/>
            <rFont val="MS P ゴシック"/>
            <family val="3"/>
            <charset val="128"/>
          </rPr>
          <t xml:space="preserve">「慰労金の区分・人数」：
</t>
        </r>
        <r>
          <rPr>
            <sz val="9"/>
            <color indexed="81"/>
            <rFont val="MS P ゴシック"/>
            <family val="3"/>
            <charset val="128"/>
          </rPr>
          <t>様式３（介護慰労金受給職員表）の記入情報（事業所番号別、慰労金の額別の人数）と一致するようにして下さい。</t>
        </r>
      </text>
    </comment>
    <comment ref="AV25" authorId="0" shapeId="0">
      <text>
        <r>
          <rPr>
            <b/>
            <sz val="9"/>
            <color indexed="81"/>
            <rFont val="MS P ゴシック"/>
            <family val="3"/>
            <charset val="128"/>
          </rPr>
          <t xml:space="preserve">「補助上限額」：
</t>
        </r>
        <r>
          <rPr>
            <sz val="9"/>
            <color indexed="81"/>
            <rFont val="MS P ゴシック"/>
            <family val="3"/>
            <charset val="128"/>
          </rPr>
          <t xml:space="preserve">提供サービス及び定員をもとに自動算出されます。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
年度合計額が補助上限額を超過する場合、上欄に「補助上限額を超過しています」と表示されます。所要額を見直して下さい。</t>
        </r>
      </text>
    </comment>
    <comment ref="AV33" authorId="0"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39" authorId="0" shapeId="0">
      <text>
        <r>
          <rPr>
            <b/>
            <sz val="9"/>
            <color indexed="81"/>
            <rFont val="MS P ゴシック"/>
            <family val="3"/>
            <charset val="128"/>
          </rPr>
          <t xml:space="preserve">「申請額③」：
</t>
        </r>
        <r>
          <rPr>
            <sz val="9"/>
            <color indexed="81"/>
            <rFont val="MS P ゴシック"/>
            <family val="3"/>
            <charset val="128"/>
          </rPr>
          <t>本事業は補助単価が百円単位のため、本事業分では千円未満切り捨ての端数処理を行いません。</t>
        </r>
      </text>
    </comment>
  </commentList>
</comments>
</file>

<file path=xl/comments4.xml><?xml version="1.0" encoding="utf-8"?>
<comments xmlns="http://schemas.openxmlformats.org/spreadsheetml/2006/main">
  <authors>
    <author>厚生労働省ネットワークシステム</author>
  </authors>
  <commentList>
    <comment ref="W5" authorId="0" shapeId="0">
      <text>
        <r>
          <rPr>
            <b/>
            <sz val="9"/>
            <color indexed="81"/>
            <rFont val="MS P ゴシック"/>
            <family val="3"/>
            <charset val="128"/>
          </rPr>
          <t xml:space="preserve">「介護慰労金受給職員表」（全体）：
</t>
        </r>
        <r>
          <rPr>
            <sz val="9"/>
            <color indexed="81"/>
            <rFont val="MS P ゴシック"/>
            <family val="3"/>
            <charset val="128"/>
          </rPr>
          <t>本表は法人単位で作成して下さい。
法人一括申請を行わずに事業所ごとに申請する場合も同様の取扱いとします。（本表の記載内容は、同一法人であれば同一となります。）</t>
        </r>
      </text>
    </comment>
    <comment ref="W6" authorId="0" shapeId="0">
      <text>
        <r>
          <rPr>
            <b/>
            <sz val="9"/>
            <color indexed="81"/>
            <rFont val="MS P ゴシック"/>
            <family val="3"/>
            <charset val="128"/>
          </rPr>
          <t xml:space="preserve">「氏名（漢字、カナ）」：
</t>
        </r>
        <r>
          <rPr>
            <sz val="9"/>
            <color indexed="81"/>
            <rFont val="MS P ゴシック"/>
            <family val="3"/>
            <charset val="128"/>
          </rPr>
          <t>姓と名の間はスペースを空けないで下さい。</t>
        </r>
      </text>
    </comment>
    <comment ref="W8" authorId="0" shapeId="0">
      <text>
        <r>
          <rPr>
            <b/>
            <sz val="9"/>
            <color indexed="81"/>
            <rFont val="MS P ゴシック"/>
            <family val="3"/>
            <charset val="128"/>
          </rPr>
          <t xml:space="preserve">「主たる勤務先」：
</t>
        </r>
        <r>
          <rPr>
            <sz val="9"/>
            <color indexed="81"/>
            <rFont val="MS P ゴシック"/>
            <family val="3"/>
            <charset val="128"/>
          </rPr>
          <t>慰労金は、本欄に記入された事業所に振り込まれ、当該事業所から支給されます。</t>
        </r>
      </text>
    </comment>
    <comment ref="W12" authorId="0" shapeId="0">
      <text>
        <r>
          <rPr>
            <b/>
            <sz val="9"/>
            <color indexed="81"/>
            <rFont val="MS P ゴシック"/>
            <family val="3"/>
            <charset val="128"/>
          </rPr>
          <t xml:space="preserve">「分類（施設区分、対応区分）」、「慰労金の額」：
</t>
        </r>
        <r>
          <rPr>
            <sz val="9"/>
            <color indexed="81"/>
            <rFont val="MS P ゴシック"/>
            <family val="3"/>
            <charset val="128"/>
          </rPr>
          <t>分類欄は各事業所において入力（プルダウンから選択）して下さい。
選択結果に応じて、当該職員の慰労金の額が自動算出されます。</t>
        </r>
      </text>
    </comment>
    <comment ref="W15" authorId="0" shapeId="0">
      <text>
        <r>
          <rPr>
            <sz val="9"/>
            <color indexed="81"/>
            <rFont val="MS P ゴシック"/>
            <family val="3"/>
            <charset val="128"/>
          </rPr>
          <t xml:space="preserve">
</t>
        </r>
        <r>
          <rPr>
            <b/>
            <sz val="9"/>
            <color indexed="81"/>
            <rFont val="MS P ゴシック"/>
            <family val="3"/>
            <charset val="128"/>
          </rPr>
          <t>「委任状の有無」：</t>
        </r>
        <r>
          <rPr>
            <sz val="9"/>
            <color indexed="81"/>
            <rFont val="MS P ゴシック"/>
            <family val="3"/>
            <charset val="128"/>
          </rPr>
          <t xml:space="preserve">
</t>
        </r>
        <r>
          <rPr>
            <u/>
            <sz val="9"/>
            <color indexed="81"/>
            <rFont val="MS P ゴシック"/>
            <family val="3"/>
            <charset val="128"/>
          </rPr>
          <t>実績報告では全ての職員が「有」であることが必要です。</t>
        </r>
        <r>
          <rPr>
            <sz val="9"/>
            <color indexed="81"/>
            <rFont val="MS P ゴシック"/>
            <family val="3"/>
            <charset val="128"/>
          </rPr>
          <t xml:space="preserve">
</t>
        </r>
      </text>
    </comment>
    <comment ref="W32" authorId="0" shapeId="0">
      <text>
        <r>
          <rPr>
            <b/>
            <sz val="9"/>
            <color indexed="81"/>
            <rFont val="MS P ゴシック"/>
            <family val="3"/>
            <charset val="128"/>
          </rPr>
          <t xml:space="preserve">「支払実績」：
</t>
        </r>
        <r>
          <rPr>
            <u/>
            <sz val="9"/>
            <color indexed="81"/>
            <rFont val="MS P ゴシック"/>
            <family val="3"/>
            <charset val="128"/>
          </rPr>
          <t>事業所が職員に対して、実際に慰労金を支給した日付及び支払金額を記入して下さい。</t>
        </r>
        <r>
          <rPr>
            <sz val="9"/>
            <color indexed="81"/>
            <rFont val="MS P ゴシック"/>
            <family val="3"/>
            <charset val="128"/>
          </rPr>
          <t xml:space="preserve">
なお、各事業所が職員に支給したことを証明する資料（入金記録等）は、都道府県から求めがあった場合に速やかに提出できるよう、各事業所に適切に保管して下さい。</t>
        </r>
      </text>
    </comment>
  </commentList>
</comments>
</file>

<file path=xl/sharedStrings.xml><?xml version="1.0" encoding="utf-8"?>
<sst xmlns="http://schemas.openxmlformats.org/spreadsheetml/2006/main" count="384" uniqueCount="250">
  <si>
    <t>殿</t>
    <rPh sb="0" eb="1">
      <t>トノ</t>
    </rPh>
    <phoneticPr fontId="3"/>
  </si>
  <si>
    <t>日</t>
    <rPh sb="0" eb="1">
      <t>ニチ</t>
    </rPh>
    <phoneticPr fontId="3"/>
  </si>
  <si>
    <t>月</t>
    <rPh sb="0" eb="1">
      <t>ゲツ</t>
    </rPh>
    <phoneticPr fontId="3"/>
  </si>
  <si>
    <t>年</t>
    <rPh sb="0" eb="1">
      <t>ネン</t>
    </rPh>
    <phoneticPr fontId="3"/>
  </si>
  <si>
    <t>電話番号</t>
    <rPh sb="0" eb="2">
      <t>デンワ</t>
    </rPh>
    <rPh sb="2" eb="4">
      <t>バンゴウ</t>
    </rPh>
    <phoneticPr fontId="3"/>
  </si>
  <si>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</si>
  <si>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</si>
  <si>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</si>
  <si>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</si>
  <si>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</si>
  <si>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</si>
  <si>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</si>
  <si>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</si>
  <si>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</si>
  <si>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</si>
  <si>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</si>
  <si>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</si>
  <si>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</si>
  <si>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</si>
  <si>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</si>
  <si>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</si>
  <si>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</si>
  <si>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</si>
  <si>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</si>
  <si>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</si>
  <si>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</si>
  <si>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短期入所生活介護事業所</t>
  </si>
  <si>
    <t>通所介護事業所（通常規模型）</t>
    <rPh sb="0" eb="2">
      <t>ツウショ</t>
    </rPh>
    <rPh sb="2" eb="4">
      <t>カイゴ</t>
    </rPh>
    <rPh sb="4" eb="7">
      <t>ジギョウショ</t>
    </rPh>
    <phoneticPr fontId="3"/>
  </si>
  <si>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</si>
  <si>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</si>
  <si>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通所リハビリテーション事業所（通常規模型）</t>
    <phoneticPr fontId="3"/>
  </si>
  <si>
    <t>通所リハビリテーション事業所（大規模型（Ⅰ））</t>
    <phoneticPr fontId="3"/>
  </si>
  <si>
    <t>通所リハビリテーション事業所（大規模型（Ⅱ））</t>
    <phoneticPr fontId="3"/>
  </si>
  <si>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</si>
  <si>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</si>
  <si>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</si>
  <si>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</si>
  <si>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</si>
  <si>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</si>
  <si>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</si>
  <si>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</si>
  <si>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千円</t>
    <rPh sb="0" eb="2">
      <t>センエン</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</si>
  <si>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</si>
  <si>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介護保険事業所番号</t>
    <rPh sb="0" eb="2">
      <t>カイゴ</t>
    </rPh>
    <rPh sb="2" eb="4">
      <t>ホケン</t>
    </rPh>
    <rPh sb="4" eb="7">
      <t>ジギョウショ</t>
    </rPh>
    <rPh sb="7" eb="9">
      <t>バンゴウ</t>
    </rPh>
    <phoneticPr fontId="3"/>
  </si>
  <si>
    <t>人</t>
    <rPh sb="0" eb="1">
      <t>ニン</t>
    </rPh>
    <phoneticPr fontId="3"/>
  </si>
  <si>
    <t>事業所・施設名</t>
    <rPh sb="0" eb="3">
      <t>ジギョウショ</t>
    </rPh>
    <rPh sb="4" eb="7">
      <t>シセツメイ</t>
    </rPh>
    <phoneticPr fontId="3"/>
  </si>
  <si>
    <t>介護保険
事業所番号</t>
    <rPh sb="0" eb="2">
      <t>カイゴ</t>
    </rPh>
    <rPh sb="2" eb="4">
      <t>ホケン</t>
    </rPh>
    <rPh sb="5" eb="8">
      <t>ジギョウショ</t>
    </rPh>
    <rPh sb="8" eb="10">
      <t>バンゴウ</t>
    </rPh>
    <phoneticPr fontId="3"/>
  </si>
  <si>
    <t>サービス種別</t>
    <rPh sb="4" eb="6">
      <t>シュベツ</t>
    </rPh>
    <phoneticPr fontId="3"/>
  </si>
  <si>
    <t>合計</t>
    <rPh sb="0" eb="2">
      <t>ゴウケイ</t>
    </rPh>
    <phoneticPr fontId="3"/>
  </si>
  <si>
    <t>居宅療養管理指導事業所</t>
    <rPh sb="8" eb="11">
      <t>ジギョウショ</t>
    </rPh>
    <phoneticPr fontId="3"/>
  </si>
  <si>
    <t>　　令和</t>
    <rPh sb="2" eb="4">
      <t>レイワ</t>
    </rPh>
    <phoneticPr fontId="3"/>
  </si>
  <si>
    <t>※本シートは絶対に編集しないこと。</t>
    <rPh sb="1" eb="2">
      <t>ホン</t>
    </rPh>
    <rPh sb="6" eb="8">
      <t>ゼッタイ</t>
    </rPh>
    <rPh sb="9" eb="11">
      <t>ヘンシュウ</t>
    </rPh>
    <phoneticPr fontId="3"/>
  </si>
  <si>
    <t>事業所番号</t>
    <rPh sb="0" eb="3">
      <t>ジギョウショ</t>
    </rPh>
    <rPh sb="3" eb="5">
      <t>バンゴウ</t>
    </rPh>
    <phoneticPr fontId="3"/>
  </si>
  <si>
    <t>１．介護慰労金事業</t>
    <rPh sb="2" eb="4">
      <t>カイゴ</t>
    </rPh>
    <rPh sb="4" eb="7">
      <t>イロウキン</t>
    </rPh>
    <rPh sb="7" eb="9">
      <t>ジギョウ</t>
    </rPh>
    <phoneticPr fontId="3"/>
  </si>
  <si>
    <r>
      <t xml:space="preserve"> 介護慰労金事業　→　</t>
    </r>
    <r>
      <rPr>
        <sz val="8"/>
        <rFont val="ＭＳ Ｐ明朝"/>
        <family val="1"/>
        <charset val="128"/>
      </rPr>
      <t>1を記載</t>
    </r>
    <rPh sb="1" eb="3">
      <t>カイゴ</t>
    </rPh>
    <rPh sb="3" eb="6">
      <t>イロウキン</t>
    </rPh>
    <rPh sb="6" eb="8">
      <t>ジギョウ</t>
    </rPh>
    <rPh sb="13" eb="15">
      <t>キサイ</t>
    </rPh>
    <phoneticPr fontId="3"/>
  </si>
  <si>
    <t>人</t>
    <rPh sb="0" eb="1">
      <t>ニン</t>
    </rPh>
    <phoneticPr fontId="3"/>
  </si>
  <si>
    <t>円</t>
    <rPh sb="0" eb="1">
      <t>エン</t>
    </rPh>
    <phoneticPr fontId="3"/>
  </si>
  <si>
    <t>対象利用者数</t>
    <rPh sb="0" eb="2">
      <t>タイショウ</t>
    </rPh>
    <rPh sb="2" eb="5">
      <t>リヨウシャ</t>
    </rPh>
    <rPh sb="5" eb="6">
      <t>スウ</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</si>
  <si>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</si>
  <si>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</si>
  <si>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</si>
  <si>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</si>
  <si>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</si>
  <si>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</si>
  <si>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</si>
  <si>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</si>
  <si>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</si>
  <si>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</si>
  <si>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</si>
  <si>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</si>
  <si>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</si>
  <si>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</si>
  <si>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</si>
  <si>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</si>
  <si>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</si>
  <si>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</si>
  <si>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</si>
  <si>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/定員</t>
    <rPh sb="1" eb="3">
      <t>テイイン</t>
    </rPh>
    <phoneticPr fontId="1"/>
  </si>
  <si>
    <t>（１）①　</t>
  </si>
  <si>
    <t>-</t>
  </si>
  <si>
    <t>共通</t>
    <rPh sb="0" eb="2">
      <t>キョウツウ</t>
    </rPh>
    <phoneticPr fontId="3"/>
  </si>
  <si>
    <t>（２）②</t>
    <phoneticPr fontId="3"/>
  </si>
  <si>
    <t>2．感染症対策を徹底した上での介護サービス提供支援事業</t>
    <rPh sb="2" eb="5">
      <t>カンセンショウ</t>
    </rPh>
    <rPh sb="5" eb="7">
      <t>タイサク</t>
    </rPh>
    <rPh sb="8" eb="10">
      <t>テッテイ</t>
    </rPh>
    <rPh sb="12" eb="13">
      <t>ウエ</t>
    </rPh>
    <rPh sb="15" eb="17">
      <t>カイゴ</t>
    </rPh>
    <rPh sb="21" eb="23">
      <t>テイキョウ</t>
    </rPh>
    <rPh sb="23" eb="25">
      <t>シエン</t>
    </rPh>
    <rPh sb="25" eb="27">
      <t>ジギョウ</t>
    </rPh>
    <phoneticPr fontId="3"/>
  </si>
  <si>
    <r>
      <t xml:space="preserve">  感染対策費用助成事業　</t>
    </r>
    <r>
      <rPr>
        <sz val="8"/>
        <rFont val="ＭＳ Ｐ明朝"/>
        <family val="1"/>
        <charset val="128"/>
      </rPr>
      <t>→ 2を記載</t>
    </r>
    <rPh sb="17" eb="19">
      <t>キサイ</t>
    </rPh>
    <phoneticPr fontId="3"/>
  </si>
  <si>
    <t>3．在宅サービス事業所による利用者への再開支援への助成事業</t>
    <rPh sb="2" eb="4">
      <t>ザイタク</t>
    </rPh>
    <rPh sb="8" eb="11">
      <t>ジギョウショ</t>
    </rPh>
    <rPh sb="14" eb="17">
      <t>リヨウシャ</t>
    </rPh>
    <rPh sb="19" eb="21">
      <t>サイカイ</t>
    </rPh>
    <rPh sb="21" eb="23">
      <t>シエン</t>
    </rPh>
    <rPh sb="25" eb="27">
      <t>ジョセイ</t>
    </rPh>
    <rPh sb="27" eb="29">
      <t>ジギョウ</t>
    </rPh>
    <phoneticPr fontId="3"/>
  </si>
  <si>
    <t>4．在宅サービス事業所における環境整備への助成事業</t>
    <rPh sb="2" eb="4">
      <t>ザイタク</t>
    </rPh>
    <rPh sb="8" eb="11">
      <t>ジギョウショ</t>
    </rPh>
    <rPh sb="15" eb="17">
      <t>カンキョウ</t>
    </rPh>
    <rPh sb="17" eb="19">
      <t>セイビ</t>
    </rPh>
    <rPh sb="21" eb="23">
      <t>ジョセイ</t>
    </rPh>
    <rPh sb="23" eb="25">
      <t>ジギョウ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</si>
  <si>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</si>
  <si>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</si>
  <si>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単価</t>
    <rPh sb="0" eb="2">
      <t>タンカ</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</si>
  <si>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</si>
  <si>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</si>
  <si>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</si>
  <si>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</si>
  <si>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</si>
  <si>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</si>
  <si>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</si>
  <si>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</si>
  <si>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</si>
  <si>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</si>
  <si>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</si>
  <si>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</si>
  <si>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</si>
  <si>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</si>
  <si>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</si>
  <si>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</si>
  <si>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</si>
  <si>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</si>
  <si>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</si>
  <si>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</si>
  <si>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</si>
  <si>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</si>
  <si>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</si>
  <si>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</si>
  <si>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</si>
  <si>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</si>
  <si>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</si>
  <si>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</si>
  <si>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</si>
  <si>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</si>
  <si>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</si>
  <si>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</si>
  <si>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</si>
  <si>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</si>
  <si>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口座情報</t>
    <rPh sb="0" eb="2">
      <t>コウザ</t>
    </rPh>
    <rPh sb="2" eb="4">
      <t>ジョウホウ</t>
    </rPh>
    <phoneticPr fontId="3"/>
  </si>
  <si>
    <t>【感染拡大防止対策や介護サービスの提供体制の確保のための経費】</t>
    <rPh sb="1" eb="3">
      <t>カンセン</t>
    </rPh>
    <rPh sb="3" eb="5">
      <t>カクダイ</t>
    </rPh>
    <rPh sb="5" eb="7">
      <t>ボウシ</t>
    </rPh>
    <rPh sb="7" eb="9">
      <t>タイサク</t>
    </rPh>
    <rPh sb="10" eb="12">
      <t>カイゴ</t>
    </rPh>
    <rPh sb="17" eb="19">
      <t>テイキョウ</t>
    </rPh>
    <rPh sb="19" eb="21">
      <t>タイセイ</t>
    </rPh>
    <rPh sb="22" eb="24">
      <t>カクホ</t>
    </rPh>
    <rPh sb="28" eb="30">
      <t>ケイヒ</t>
    </rPh>
    <phoneticPr fontId="3"/>
  </si>
  <si>
    <t>科目</t>
    <rPh sb="0" eb="2">
      <t>カモク</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</si>
  <si>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</si>
  <si>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</si>
  <si>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</si>
  <si>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</si>
  <si>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</si>
  <si>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</si>
  <si>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</si>
  <si>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</si>
  <si>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</si>
  <si>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</si>
  <si>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補助上限額</t>
    <rPh sb="0" eb="2">
      <t>ホジョ</t>
    </rPh>
    <rPh sb="2" eb="5">
      <t>ジョウゲンガク</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</si>
  <si>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</si>
  <si>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</si>
  <si>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</si>
  <si>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　本表は法人単位でまとめて記載すること。</t>
    <rPh sb="2" eb="4">
      <t>ホンピョウ</t>
    </rPh>
    <rPh sb="5" eb="7">
      <t>ホウジン</t>
    </rPh>
    <rPh sb="7" eb="9">
      <t>タンイ</t>
    </rPh>
    <rPh sb="14" eb="16">
      <t>キサイ</t>
    </rPh>
    <phoneticPr fontId="3"/>
  </si>
  <si>
    <t>No.</t>
    <phoneticPr fontId="3"/>
  </si>
  <si>
    <t>（様式３）介護慰労金受給職員表（法人単位）</t>
    <rPh sb="1" eb="3">
      <t>ヨウシキ</t>
    </rPh>
    <rPh sb="5" eb="7">
      <t>カイゴ</t>
    </rPh>
    <rPh sb="7" eb="10">
      <t>イロウキン</t>
    </rPh>
    <rPh sb="10" eb="12">
      <t>ジュキュウ</t>
    </rPh>
    <rPh sb="12" eb="14">
      <t>ショクイン</t>
    </rPh>
    <rPh sb="14" eb="15">
      <t>ヒョウ</t>
    </rPh>
    <rPh sb="16" eb="18">
      <t>ホウジン</t>
    </rPh>
    <rPh sb="18" eb="20">
      <t>タンイ</t>
    </rPh>
    <phoneticPr fontId="3"/>
  </si>
  <si>
    <t>電話番号</t>
    <rPh sb="0" eb="2">
      <t>デンワ</t>
    </rPh>
    <rPh sb="2" eb="4">
      <t>バンゴウ</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</si>
  <si>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</si>
  <si>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</si>
  <si>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</si>
  <si>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e-mail</t>
    <phoneticPr fontId="3"/>
  </si>
  <si>
    <t xml:space="preserve"> ※対象職員の氏名等について、様式３を作成すること。</t>
    <phoneticPr fontId="3"/>
  </si>
  <si>
    <t>振込手数料</t>
    <rPh sb="0" eb="5">
      <t>フリコミテスウリョウ</t>
    </rPh>
    <phoneticPr fontId="3"/>
  </si>
  <si>
    <t>支払実績</t>
    <rPh sb="0" eb="2">
      <t>シハライ</t>
    </rPh>
    <rPh sb="2" eb="4">
      <t>ジッセキ</t>
    </rPh>
    <phoneticPr fontId="3"/>
  </si>
  <si>
    <t>他法人での慰労金の申請の有無</t>
    <rPh sb="0" eb="3">
      <t>タホウジン</t>
    </rPh>
    <rPh sb="5" eb="8">
      <t>イロウキン</t>
    </rPh>
    <rPh sb="9" eb="11">
      <t>シンセイ</t>
    </rPh>
    <rPh sb="12" eb="14">
      <t>ウム</t>
    </rPh>
    <phoneticPr fontId="3"/>
  </si>
  <si>
    <t>委任状の有無</t>
    <rPh sb="0" eb="3">
      <t>イニンジョウ</t>
    </rPh>
    <rPh sb="4" eb="6">
      <t>ウム</t>
    </rPh>
    <phoneticPr fontId="3"/>
  </si>
  <si>
    <t>確認事項</t>
    <rPh sb="0" eb="2">
      <t>カクニン</t>
    </rPh>
    <rPh sb="2" eb="4">
      <t>ジコウ</t>
    </rPh>
    <phoneticPr fontId="3"/>
  </si>
  <si>
    <t>重複
申請者確認用</t>
    <rPh sb="0" eb="2">
      <t>チョウフク</t>
    </rPh>
    <rPh sb="3" eb="6">
      <t>シンセイシャ</t>
    </rPh>
    <rPh sb="6" eb="8">
      <t>カクニン</t>
    </rPh>
    <rPh sb="8" eb="9">
      <t>ヨウ</t>
    </rPh>
    <phoneticPr fontId="3"/>
  </si>
  <si>
    <t>生年月日
（西暦）</t>
    <rPh sb="0" eb="2">
      <t>セイネン</t>
    </rPh>
    <rPh sb="2" eb="4">
      <t>ガッピ</t>
    </rPh>
    <rPh sb="6" eb="8">
      <t>セイレキ</t>
    </rPh>
    <phoneticPr fontId="3"/>
  </si>
  <si>
    <t>支払金額
（円）</t>
    <rPh sb="0" eb="2">
      <t>シハライ</t>
    </rPh>
    <rPh sb="2" eb="4">
      <t>キンガク</t>
    </rPh>
    <rPh sb="6" eb="7">
      <t>エン</t>
    </rPh>
    <phoneticPr fontId="3"/>
  </si>
  <si>
    <t>支払年月日
(西暦)</t>
    <rPh sb="0" eb="2">
      <t>シハライ</t>
    </rPh>
    <rPh sb="2" eb="5">
      <t>ネンガッピ</t>
    </rPh>
    <rPh sb="7" eb="9">
      <t>セイレキ</t>
    </rPh>
    <phoneticPr fontId="3"/>
  </si>
  <si>
    <t>業務委託による
従事者</t>
    <rPh sb="0" eb="2">
      <t>ギョウム</t>
    </rPh>
    <rPh sb="2" eb="4">
      <t>イタク</t>
    </rPh>
    <rPh sb="8" eb="11">
      <t>ジュウジシャ</t>
    </rPh>
    <phoneticPr fontId="3"/>
  </si>
  <si>
    <r>
      <t>千円</t>
    </r>
    <r>
      <rPr>
        <sz val="6"/>
        <rFont val="ＭＳ Ｐ明朝"/>
        <family val="1"/>
        <charset val="128"/>
      </rPr>
      <t>（千円未満切り捨て）</t>
    </r>
    <rPh sb="0" eb="2">
      <t>センエン</t>
    </rPh>
    <rPh sb="7" eb="8">
      <t>キ</t>
    </rPh>
    <rPh sb="9" eb="10">
      <t>ス</t>
    </rPh>
    <phoneticPr fontId="3"/>
  </si>
  <si>
    <t>介護予防・生活支援サービス事業の事業者</t>
    <rPh sb="0" eb="2">
      <t>カイゴ</t>
    </rPh>
    <rPh sb="2" eb="4">
      <t>ヨボウ</t>
    </rPh>
    <rPh sb="5" eb="7">
      <t>セイカツ</t>
    </rPh>
    <rPh sb="7" eb="9">
      <t>シエン</t>
    </rPh>
    <rPh sb="13" eb="15">
      <t>ジギョウ</t>
    </rPh>
    <rPh sb="16" eb="19">
      <t>ジギョウシャ</t>
    </rPh>
    <phoneticPr fontId="3"/>
  </si>
  <si>
    <t>他の施設等との期間通算がある場合その施設名</t>
    <rPh sb="14" eb="16">
      <t>バアイ</t>
    </rPh>
    <rPh sb="18" eb="21">
      <t>シセツメイ</t>
    </rPh>
    <phoneticPr fontId="3"/>
  </si>
  <si>
    <t>　</t>
    <phoneticPr fontId="3"/>
  </si>
  <si>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</si>
  <si>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</si>
  <si>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住所</t>
    <rPh sb="0" eb="2">
      <t>ジュウショ</t>
    </rPh>
    <phoneticPr fontId="3"/>
  </si>
  <si>
    <t>代表となる
事業所・施設名</t>
    <rPh sb="0" eb="2">
      <t>ダイヒョウ</t>
    </rPh>
    <rPh sb="6" eb="9">
      <t>ジギョウショ</t>
    </rPh>
    <rPh sb="10" eb="13">
      <t>シセツメイ</t>
    </rPh>
    <phoneticPr fontId="3"/>
  </si>
  <si>
    <t>千円</t>
    <rPh sb="0" eb="2">
      <t>センエン</t>
    </rPh>
    <phoneticPr fontId="3"/>
  </si>
  <si>
    <t>（内訳）</t>
    <rPh sb="1" eb="3">
      <t>ウチワケ</t>
    </rPh>
    <phoneticPr fontId="3"/>
  </si>
  <si>
    <t>1．介護慰労金事業</t>
    <rPh sb="2" eb="4">
      <t>カイゴ</t>
    </rPh>
    <rPh sb="4" eb="7">
      <t>イロウキン</t>
    </rPh>
    <rPh sb="7" eb="9">
      <t>ジギョウ</t>
    </rPh>
    <phoneticPr fontId="3"/>
  </si>
  <si>
    <t>（添付書類）</t>
    <rPh sb="1" eb="3">
      <t>テンプ</t>
    </rPh>
    <rPh sb="3" eb="5">
      <t>ショルイ</t>
    </rPh>
    <phoneticPr fontId="3"/>
  </si>
  <si>
    <t>再開環境
整備助成
事業</t>
    <rPh sb="0" eb="2">
      <t>サイカイ</t>
    </rPh>
    <rPh sb="2" eb="4">
      <t>カンキョウ</t>
    </rPh>
    <rPh sb="5" eb="7">
      <t>セイビ</t>
    </rPh>
    <rPh sb="7" eb="9">
      <t>ジョセイ</t>
    </rPh>
    <rPh sb="10" eb="12">
      <t>ジギョウ</t>
    </rPh>
    <phoneticPr fontId="3"/>
  </si>
  <si>
    <t>個別再開
支援助成
事業</t>
    <rPh sb="0" eb="2">
      <t>コベツ</t>
    </rPh>
    <rPh sb="2" eb="4">
      <t>サイカイ</t>
    </rPh>
    <rPh sb="5" eb="7">
      <t>シエン</t>
    </rPh>
    <rPh sb="7" eb="9">
      <t>ジョセイ</t>
    </rPh>
    <rPh sb="10" eb="12">
      <t>ジギョウ</t>
    </rPh>
    <phoneticPr fontId="3"/>
  </si>
  <si>
    <t>感染対策
費用助成
事業</t>
    <rPh sb="0" eb="2">
      <t>カンセン</t>
    </rPh>
    <rPh sb="2" eb="4">
      <t>タイサク</t>
    </rPh>
    <rPh sb="5" eb="7">
      <t>ヒヨウ</t>
    </rPh>
    <rPh sb="7" eb="8">
      <t>スケ</t>
    </rPh>
    <rPh sb="8" eb="9">
      <t>シゲル</t>
    </rPh>
    <rPh sb="10" eb="12">
      <t>ジギョウ</t>
    </rPh>
    <phoneticPr fontId="3"/>
  </si>
  <si>
    <t>介護
慰労金</t>
    <rPh sb="0" eb="2">
      <t>カイゴ</t>
    </rPh>
    <rPh sb="3" eb="6">
      <t>イロウキン</t>
    </rPh>
    <phoneticPr fontId="3"/>
  </si>
  <si>
    <t>岩手県</t>
    <phoneticPr fontId="3"/>
  </si>
  <si>
    <t>秋田県</t>
    <phoneticPr fontId="3"/>
  </si>
  <si>
    <t>栃木県</t>
    <phoneticPr fontId="3"/>
  </si>
  <si>
    <t>群馬県</t>
    <phoneticPr fontId="3"/>
  </si>
  <si>
    <t>東京都</t>
    <phoneticPr fontId="3"/>
  </si>
  <si>
    <t>千葉県</t>
    <phoneticPr fontId="3"/>
  </si>
  <si>
    <t>埼玉県</t>
    <phoneticPr fontId="3"/>
  </si>
  <si>
    <t>神奈川県</t>
    <phoneticPr fontId="3"/>
  </si>
  <si>
    <t>新潟県</t>
    <phoneticPr fontId="3"/>
  </si>
  <si>
    <t>富山県</t>
    <phoneticPr fontId="3"/>
  </si>
  <si>
    <t>石川県</t>
    <phoneticPr fontId="3"/>
  </si>
  <si>
    <t>福井県</t>
    <phoneticPr fontId="3"/>
  </si>
  <si>
    <t>山梨県</t>
    <phoneticPr fontId="3"/>
  </si>
  <si>
    <t>長野県</t>
    <phoneticPr fontId="3"/>
  </si>
  <si>
    <t>茨城県</t>
    <phoneticPr fontId="3"/>
  </si>
  <si>
    <t>福島県</t>
    <phoneticPr fontId="3"/>
  </si>
  <si>
    <t>山形県</t>
    <phoneticPr fontId="3"/>
  </si>
  <si>
    <t>電話による確認</t>
    <rPh sb="0" eb="2">
      <t>デンワ</t>
    </rPh>
    <rPh sb="5" eb="7">
      <t>カクニン</t>
    </rPh>
    <phoneticPr fontId="3"/>
  </si>
  <si>
    <t>訪問による確認</t>
    <rPh sb="0" eb="2">
      <t>ホウモン</t>
    </rPh>
    <rPh sb="5" eb="7">
      <t>カクニン</t>
    </rPh>
    <phoneticPr fontId="3"/>
  </si>
  <si>
    <t>居宅介護支援のみ
右欄に記載</t>
    <rPh sb="0" eb="2">
      <t>キョタク</t>
    </rPh>
    <rPh sb="2" eb="4">
      <t>カイゴ</t>
    </rPh>
    <rPh sb="4" eb="6">
      <t>シエン</t>
    </rPh>
    <rPh sb="9" eb="11">
      <t>ウラン</t>
    </rPh>
    <rPh sb="12" eb="14">
      <t>キサイ</t>
    </rPh>
    <phoneticPr fontId="3"/>
  </si>
  <si>
    <t>電話による確認（看護師等が協力した場合）</t>
    <rPh sb="0" eb="2">
      <t>デンワ</t>
    </rPh>
    <rPh sb="5" eb="7">
      <t>カクニン</t>
    </rPh>
    <rPh sb="8" eb="11">
      <t>カンゴシ</t>
    </rPh>
    <rPh sb="11" eb="12">
      <t>トウ</t>
    </rPh>
    <rPh sb="13" eb="15">
      <t>キョウリョク</t>
    </rPh>
    <rPh sb="17" eb="19">
      <t>バアイ</t>
    </rPh>
    <phoneticPr fontId="3"/>
  </si>
  <si>
    <t>訪問による確認（看護師等が協力した場合）</t>
    <rPh sb="0" eb="2">
      <t>ホウモン</t>
    </rPh>
    <rPh sb="5" eb="7">
      <t>カクニン</t>
    </rPh>
    <rPh sb="8" eb="11">
      <t>カンゴシ</t>
    </rPh>
    <rPh sb="11" eb="12">
      <t>トウ</t>
    </rPh>
    <rPh sb="13" eb="15">
      <t>キョウリョク</t>
    </rPh>
    <rPh sb="17" eb="19">
      <t>バアイ</t>
    </rPh>
    <phoneticPr fontId="3"/>
  </si>
  <si>
    <t>利用者１人あたり単価
　（居宅介護支援以外共通）</t>
    <rPh sb="0" eb="3">
      <t>リヨウシャ</t>
    </rPh>
    <rPh sb="3" eb="5">
      <t>ヒトリ</t>
    </rPh>
    <rPh sb="8" eb="10">
      <t>タンカ</t>
    </rPh>
    <rPh sb="13" eb="15">
      <t>キョタク</t>
    </rPh>
    <rPh sb="15" eb="17">
      <t>カイゴ</t>
    </rPh>
    <rPh sb="17" eb="19">
      <t>シエン</t>
    </rPh>
    <rPh sb="19" eb="21">
      <t>イガイ</t>
    </rPh>
    <rPh sb="21" eb="23">
      <t>キョウツウ</t>
    </rPh>
    <phoneticPr fontId="3"/>
  </si>
  <si>
    <t xml:space="preserve"> 申請法人住所</t>
    <rPh sb="1" eb="3">
      <t>シンセイ</t>
    </rPh>
    <rPh sb="3" eb="5">
      <t>ホウジン</t>
    </rPh>
    <rPh sb="5" eb="7">
      <t>ジュウショ</t>
    </rPh>
    <phoneticPr fontId="3"/>
  </si>
  <si>
    <t>陽性者(濃厚接触者)発生施設</t>
    <phoneticPr fontId="3"/>
  </si>
  <si>
    <t>対象期間の勤務が９日以下</t>
    <phoneticPr fontId="3"/>
  </si>
  <si>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</si>
  <si>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</si>
  <si>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3"/>
  </si>
  <si>
    <t>対象期間の勤務が9日以下</t>
    <phoneticPr fontId="3"/>
  </si>
  <si>
    <t>氏名
（全角カナ）</t>
    <rPh sb="0" eb="2">
      <t>シメイ</t>
    </rPh>
    <rPh sb="4" eb="6">
      <t>ゼンカク</t>
    </rPh>
    <phoneticPr fontId="3"/>
  </si>
  <si>
    <t>氏名
（漢字）</t>
    <rPh sb="0" eb="2">
      <t>シメイ</t>
    </rPh>
    <rPh sb="4" eb="6">
      <t>カンジ</t>
    </rPh>
    <phoneticPr fontId="3"/>
  </si>
  <si>
    <t>〒</t>
    <phoneticPr fontId="3"/>
  </si>
  <si>
    <t>郵便番号</t>
    <rPh sb="0" eb="2">
      <t>ユウビン</t>
    </rPh>
    <rPh sb="2" eb="4">
      <t>バンゴウ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</si>
  <si>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</si>
  <si>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青森県</t>
    <phoneticPr fontId="3"/>
  </si>
  <si>
    <t>宮城県</t>
    <phoneticPr fontId="3"/>
  </si>
  <si>
    <t>沖縄県</t>
    <rPh sb="0" eb="3">
      <t>オキナワケン</t>
    </rPh>
    <phoneticPr fontId="3"/>
  </si>
  <si>
    <t>北海道</t>
    <phoneticPr fontId="3"/>
  </si>
  <si>
    <t>提供サービス</t>
    <rPh sb="0" eb="2">
      <t>テイキョウ</t>
    </rPh>
    <phoneticPr fontId="3"/>
  </si>
  <si>
    <t>サービス種類コード</t>
    <rPh sb="4" eb="6">
      <t>シュルイ</t>
    </rPh>
    <phoneticPr fontId="3"/>
  </si>
  <si>
    <t>【申請内容に関する連絡先】</t>
    <rPh sb="1" eb="3">
      <t>シンセイ</t>
    </rPh>
    <rPh sb="3" eb="5">
      <t>ナイヨウ</t>
    </rPh>
    <rPh sb="6" eb="7">
      <t>カン</t>
    </rPh>
    <rPh sb="9" eb="11">
      <t>レンラク</t>
    </rPh>
    <rPh sb="11" eb="12">
      <t>サキ</t>
    </rPh>
    <phoneticPr fontId="3"/>
  </si>
  <si>
    <t>20万円</t>
    <rPh sb="2" eb="4">
      <t>マンエン</t>
    </rPh>
    <phoneticPr fontId="3"/>
  </si>
  <si>
    <t>人</t>
    <rPh sb="0" eb="1">
      <t>ニン</t>
    </rPh>
    <phoneticPr fontId="3"/>
  </si>
  <si>
    <t>5万円</t>
    <rPh sb="1" eb="3">
      <t>マンエン</t>
    </rPh>
    <phoneticPr fontId="3"/>
  </si>
  <si>
    <t>職員表計</t>
    <rPh sb="0" eb="2">
      <t>ショクイン</t>
    </rPh>
    <rPh sb="2" eb="3">
      <t>ヒョウ</t>
    </rPh>
    <rPh sb="3" eb="4">
      <t>ケイ</t>
    </rPh>
    <phoneticPr fontId="3"/>
  </si>
  <si>
    <t>個表計</t>
    <rPh sb="0" eb="1">
      <t>コ</t>
    </rPh>
    <rPh sb="1" eb="2">
      <t>ヒョウ</t>
    </rPh>
    <rPh sb="2" eb="3">
      <t>ケイ</t>
    </rPh>
    <phoneticPr fontId="3"/>
  </si>
  <si>
    <t>合計</t>
    <rPh sb="0" eb="2">
      <t>ゴウケイ</t>
    </rPh>
    <phoneticPr fontId="3"/>
  </si>
  <si>
    <t>神奈川県知事</t>
    <rPh sb="0" eb="4">
      <t>カナガワケン</t>
    </rPh>
    <rPh sb="4" eb="6">
      <t>チジ</t>
    </rPh>
    <phoneticPr fontId="3"/>
  </si>
  <si>
    <t>（法人名）</t>
    <phoneticPr fontId="3"/>
  </si>
  <si>
    <t>（役職・代表者名）</t>
    <phoneticPr fontId="3"/>
  </si>
  <si>
    <t>３　介護慰労金受給職員表（法人単位）（別紙様式３）</t>
    <rPh sb="2" eb="4">
      <t>カイゴ</t>
    </rPh>
    <rPh sb="4" eb="7">
      <t>イロウキン</t>
    </rPh>
    <rPh sb="7" eb="9">
      <t>ジュキュウ</t>
    </rPh>
    <rPh sb="9" eb="11">
      <t>ショクイン</t>
    </rPh>
    <rPh sb="11" eb="12">
      <t>ヒョウ</t>
    </rPh>
    <rPh sb="13" eb="15">
      <t>ホウジン</t>
    </rPh>
    <rPh sb="15" eb="17">
      <t>タンイ</t>
    </rPh>
    <rPh sb="19" eb="21">
      <t>ベッシ</t>
    </rPh>
    <rPh sb="21" eb="23">
      <t>ヨウシキ</t>
    </rPh>
    <phoneticPr fontId="3"/>
  </si>
  <si>
    <t>第５号様式</t>
    <phoneticPr fontId="3"/>
  </si>
  <si>
    <t>令和２年度神奈川県新型コロナウイルス感染症緊急包括支援事業（介護分）交付金に係る
実績報告書</t>
    <rPh sb="0" eb="2">
      <t>レイワ</t>
    </rPh>
    <rPh sb="3" eb="5">
      <t>ネンド</t>
    </rPh>
    <rPh sb="5" eb="9">
      <t>カナガワケン</t>
    </rPh>
    <rPh sb="9" eb="11">
      <t>シンガタ</t>
    </rPh>
    <rPh sb="18" eb="21">
      <t>カンセンショウ</t>
    </rPh>
    <rPh sb="21" eb="23">
      <t>キンキュウ</t>
    </rPh>
    <rPh sb="23" eb="25">
      <t>ホウカツ</t>
    </rPh>
    <rPh sb="25" eb="27">
      <t>シエン</t>
    </rPh>
    <rPh sb="27" eb="29">
      <t>ジギョウ</t>
    </rPh>
    <rPh sb="34" eb="37">
      <t>コウフキン</t>
    </rPh>
    <rPh sb="38" eb="39">
      <t>カカ</t>
    </rPh>
    <rPh sb="41" eb="43">
      <t>ジッセキ</t>
    </rPh>
    <rPh sb="43" eb="46">
      <t>ホウコクショ</t>
    </rPh>
    <phoneticPr fontId="3"/>
  </si>
  <si>
    <t>　　精　算　額　：　</t>
    <rPh sb="2" eb="3">
      <t>セイ</t>
    </rPh>
    <rPh sb="4" eb="5">
      <t>サン</t>
    </rPh>
    <rPh sb="6" eb="7">
      <t>ガク</t>
    </rPh>
    <phoneticPr fontId="3"/>
  </si>
  <si>
    <t>１　事業所・施設別支払済額一覧（別紙様式５別添）</t>
    <rPh sb="9" eb="11">
      <t>シハラ</t>
    </rPh>
    <rPh sb="11" eb="12">
      <t>ズ</t>
    </rPh>
    <rPh sb="16" eb="18">
      <t>ベッシ</t>
    </rPh>
    <rPh sb="18" eb="20">
      <t>ヨウシキ</t>
    </rPh>
    <rPh sb="21" eb="23">
      <t>ベッテン</t>
    </rPh>
    <phoneticPr fontId="3"/>
  </si>
  <si>
    <t>２　新型コロナウイルス感染症緊急包括支援交付金（介護分）に関する事業実施報告書</t>
    <rPh sb="2" eb="4">
      <t>シンガタ</t>
    </rPh>
    <rPh sb="11" eb="14">
      <t>カンセンショウ</t>
    </rPh>
    <rPh sb="14" eb="16">
      <t>キンキュウ</t>
    </rPh>
    <rPh sb="16" eb="18">
      <t>ホウカツ</t>
    </rPh>
    <rPh sb="18" eb="20">
      <t>シエン</t>
    </rPh>
    <rPh sb="20" eb="23">
      <t>コウフキン</t>
    </rPh>
    <rPh sb="24" eb="26">
      <t>カイゴ</t>
    </rPh>
    <rPh sb="26" eb="27">
      <t>ブン</t>
    </rPh>
    <rPh sb="29" eb="30">
      <t>カン</t>
    </rPh>
    <rPh sb="32" eb="34">
      <t>ジギョウ</t>
    </rPh>
    <rPh sb="34" eb="36">
      <t>ジッシ</t>
    </rPh>
    <rPh sb="36" eb="39">
      <t>ホウコクショ</t>
    </rPh>
    <phoneticPr fontId="3"/>
  </si>
  <si>
    <t>（様式５）事業所・施設別支払済額一覧（別添）事業所・施設別支払済額一覧（サービス別一覧）</t>
    <rPh sb="19" eb="21">
      <t>ベッテン</t>
    </rPh>
    <rPh sb="22" eb="25">
      <t>ジギョウショ</t>
    </rPh>
    <rPh sb="26" eb="28">
      <t>シセツ</t>
    </rPh>
    <rPh sb="28" eb="29">
      <t>ベツ</t>
    </rPh>
    <rPh sb="29" eb="31">
      <t>シハライ</t>
    </rPh>
    <rPh sb="31" eb="32">
      <t>ズミ</t>
    </rPh>
    <rPh sb="32" eb="33">
      <t>ガク</t>
    </rPh>
    <rPh sb="33" eb="35">
      <t>イチラン</t>
    </rPh>
    <rPh sb="40" eb="41">
      <t>ベツ</t>
    </rPh>
    <rPh sb="41" eb="43">
      <t>イチラン</t>
    </rPh>
    <phoneticPr fontId="3"/>
  </si>
  <si>
    <t>（様式６）</t>
    <phoneticPr fontId="3"/>
  </si>
  <si>
    <t>精算額</t>
    <rPh sb="0" eb="2">
      <t>セイサン</t>
    </rPh>
    <rPh sb="2" eb="3">
      <t>ガク</t>
    </rPh>
    <phoneticPr fontId="3"/>
  </si>
  <si>
    <t>精算額①</t>
    <rPh sb="0" eb="2">
      <t>セイサン</t>
    </rPh>
    <rPh sb="2" eb="3">
      <t>ガク</t>
    </rPh>
    <phoneticPr fontId="3"/>
  </si>
  <si>
    <t>今回精算分②</t>
    <rPh sb="0" eb="2">
      <t>コンカイ</t>
    </rPh>
    <rPh sb="2" eb="4">
      <t>セイサン</t>
    </rPh>
    <rPh sb="4" eb="5">
      <t>ブン</t>
    </rPh>
    <phoneticPr fontId="3"/>
  </si>
  <si>
    <t>既交付分</t>
    <rPh sb="0" eb="1">
      <t>スデ</t>
    </rPh>
    <rPh sb="1" eb="3">
      <t>コウフ</t>
    </rPh>
    <rPh sb="3" eb="4">
      <t>ブン</t>
    </rPh>
    <phoneticPr fontId="3"/>
  </si>
  <si>
    <t>支払済額（円）</t>
    <rPh sb="0" eb="2">
      <t>シハライ</t>
    </rPh>
    <rPh sb="2" eb="3">
      <t>ズミ</t>
    </rPh>
    <rPh sb="3" eb="4">
      <t>ガク</t>
    </rPh>
    <rPh sb="5" eb="6">
      <t>エン</t>
    </rPh>
    <phoneticPr fontId="3"/>
  </si>
  <si>
    <t>精算額③</t>
    <rPh sb="0" eb="2">
      <t>セイサン</t>
    </rPh>
    <rPh sb="2" eb="3">
      <t>ガク</t>
    </rPh>
    <phoneticPr fontId="3"/>
  </si>
  <si>
    <t>今回精算分④</t>
    <rPh sb="0" eb="2">
      <t>コンカイ</t>
    </rPh>
    <rPh sb="2" eb="4">
      <t>セイサン</t>
    </rPh>
    <rPh sb="4" eb="5">
      <t>ブン</t>
    </rPh>
    <phoneticPr fontId="3"/>
  </si>
  <si>
    <t>新型コロナウイルス感染症緊急包括支援交付金（介護分）に関する事業実施報告書（事業所単位）</t>
    <rPh sb="34" eb="36">
      <t>ホウコク</t>
    </rPh>
    <rPh sb="38" eb="41">
      <t>ジギョウショ</t>
    </rPh>
    <rPh sb="41" eb="43">
      <t>タンイ</t>
    </rPh>
    <phoneticPr fontId="3"/>
  </si>
  <si>
    <t>（事業所単位）（別紙様式６）</t>
    <rPh sb="8" eb="10">
      <t>ベッシ</t>
    </rPh>
    <rPh sb="10" eb="12">
      <t>ヨウシキ</t>
    </rPh>
    <phoneticPr fontId="3"/>
  </si>
  <si>
    <t>支払済額（千円）</t>
    <rPh sb="0" eb="2">
      <t>シハライ</t>
    </rPh>
    <rPh sb="2" eb="3">
      <t>スミ</t>
    </rPh>
    <rPh sb="3" eb="4">
      <t>ガク</t>
    </rPh>
    <rPh sb="5" eb="7">
      <t>センエン</t>
    </rPh>
    <phoneticPr fontId="3"/>
  </si>
  <si>
    <t>令和</t>
    <rPh sb="0" eb="2">
      <t>レイワ</t>
    </rPh>
    <phoneticPr fontId="3"/>
  </si>
  <si>
    <t>年</t>
    <rPh sb="0" eb="1">
      <t>ネン</t>
    </rPh>
    <phoneticPr fontId="3"/>
  </si>
  <si>
    <t>月</t>
    <rPh sb="0" eb="1">
      <t>ツキ</t>
    </rPh>
    <phoneticPr fontId="3"/>
  </si>
  <si>
    <t>日付けで交付決定を受けた令和２年度神奈川県新型コロナウイルス</t>
    <rPh sb="0" eb="1">
      <t>ニチ</t>
    </rPh>
    <rPh sb="1" eb="2">
      <t>ヅ</t>
    </rPh>
    <rPh sb="4" eb="6">
      <t>コウフ</t>
    </rPh>
    <rPh sb="6" eb="8">
      <t>ケッテイ</t>
    </rPh>
    <rPh sb="9" eb="10">
      <t>ウ</t>
    </rPh>
    <rPh sb="12" eb="14">
      <t>レイワ</t>
    </rPh>
    <rPh sb="15" eb="17">
      <t>ネンド</t>
    </rPh>
    <rPh sb="17" eb="21">
      <t>カナガワケン</t>
    </rPh>
    <rPh sb="21" eb="23">
      <t>シンガタ</t>
    </rPh>
    <phoneticPr fontId="3"/>
  </si>
  <si>
    <t>感染症緊急包括支援事業（介護分）交付金に係る支援事業の実績を、次のとおり報告する。</t>
    <phoneticPr fontId="3"/>
  </si>
  <si>
    <t>（注）２．及び４．の事業の精算額（今回精算分）は、補助上限額と所要額を比較していずれか低い方の額が入力される。</t>
    <rPh sb="1" eb="2">
      <t>チュウ</t>
    </rPh>
    <rPh sb="5" eb="6">
      <t>オヨ</t>
    </rPh>
    <rPh sb="10" eb="12">
      <t>ジギョウ</t>
    </rPh>
    <rPh sb="13" eb="15">
      <t>セイサン</t>
    </rPh>
    <rPh sb="15" eb="16">
      <t>ガク</t>
    </rPh>
    <rPh sb="17" eb="19">
      <t>コンカイ</t>
    </rPh>
    <rPh sb="19" eb="21">
      <t>セイサン</t>
    </rPh>
    <rPh sb="21" eb="22">
      <t>ブン</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</si>
</sst>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Red]\-#,##0\ "/>
    <numFmt numFmtId="178" formatCode="#,##0;\-#,##0;&quot;&quot;"/>
    <numFmt numFmtId="179" formatCode="[$-F800]dddd\,\ mmmm\ dd\,\ yyyy"/>
    <numFmt numFmtId="180" formatCode="yyyy&quot;年&quot;m&quot;月&quot;d&quot;日&quot;;@"/>
    <numFmt numFmtId="181" formatCode="#,##0.0_ "/>
    <numFmt numFmtId="182" formatCode="#,##0_);[Red]\(#,##0\)"/>
  </numFmts>
  <fonts count="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sz val="9"/>
      <color indexed="81"/>
      <name val="MS P ゴシック"/>
      <family val="3"/>
      <charset val="128"/>
    </font>
    <font>
      <u/>
      <sz val="9"/>
      <name val="ＭＳ Ｐ明朝"/>
      <family val="1"/>
      <charset val="128"/>
    </font>
    <font>
      <b/>
      <sz val="11"/>
      <name val="ＭＳ Ｐ明朝"/>
      <family val="1"/>
      <charset val="128"/>
    </font>
    <font>
      <b/>
      <sz val="9"/>
      <color indexed="81"/>
      <name val="MS P ゴシック"/>
      <family val="3"/>
      <charset val="128"/>
    </font>
    <font>
      <b/>
      <sz val="12"/>
      <name val="ＭＳ Ｐ明朝"/>
      <family val="1"/>
      <charset val="128"/>
    </font>
    <font>
      <sz val="9"/>
      <name val="ＭＳ 明朝"/>
      <family val="1"/>
      <charset val="128"/>
    </font>
    <font>
      <u/>
      <sz val="9"/>
      <color indexed="81"/>
      <name val="MS P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91">
    <xf numFmtId="0" fontId="0" fillId="0" borderId="0" xfId="0">
      <alignment vertical="center"/>
    </xf>
    <xf numFmtId="0" fontId="5" fillId="0" borderId="0" xfId="0" applyFont="1">
      <alignment vertical="center"/>
    </xf>
    <xf numFmtId="0" fontId="5" fillId="0" borderId="19" xfId="0" applyFont="1" applyBorder="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7" fillId="0" borderId="0" xfId="0" applyFont="1">
      <alignment vertical="center"/>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0" fillId="0" borderId="0" xfId="0" applyFill="1">
      <alignment vertical="center"/>
    </xf>
    <xf numFmtId="0" fontId="14" fillId="0" borderId="0" xfId="0" applyFont="1">
      <alignment vertical="center"/>
    </xf>
    <xf numFmtId="0" fontId="8" fillId="0" borderId="25" xfId="0" applyFont="1" applyBorder="1">
      <alignment vertical="center"/>
    </xf>
    <xf numFmtId="0" fontId="8" fillId="0" borderId="0" xfId="0" applyFont="1" applyAlignment="1">
      <alignment horizontal="right" vertical="center"/>
    </xf>
    <xf numFmtId="0" fontId="8" fillId="3" borderId="8" xfId="0" applyFont="1" applyFill="1" applyBorder="1">
      <alignment vertical="center"/>
    </xf>
    <xf numFmtId="0" fontId="9" fillId="0" borderId="0" xfId="0" applyFont="1">
      <alignment vertical="center"/>
    </xf>
    <xf numFmtId="0" fontId="0" fillId="5" borderId="0" xfId="0" applyFill="1">
      <alignment vertical="center"/>
    </xf>
    <xf numFmtId="0" fontId="3" fillId="0" borderId="0" xfId="0" applyFont="1">
      <alignment vertical="center"/>
    </xf>
    <xf numFmtId="179" fontId="8" fillId="3" borderId="25" xfId="0" applyNumberFormat="1" applyFont="1" applyFill="1" applyBorder="1" applyAlignment="1">
      <alignment vertical="center" shrinkToFit="1"/>
    </xf>
    <xf numFmtId="0" fontId="11" fillId="2" borderId="18"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8" xfId="0" applyFont="1" applyFill="1" applyBorder="1" applyAlignment="1">
      <alignment horizontal="center" vertical="center"/>
    </xf>
    <xf numFmtId="0" fontId="8" fillId="0" borderId="25" xfId="0" applyFont="1" applyBorder="1" applyAlignment="1">
      <alignment horizontal="center" vertical="center"/>
    </xf>
    <xf numFmtId="0" fontId="8" fillId="6" borderId="25" xfId="0" applyFont="1" applyFill="1" applyBorder="1">
      <alignment vertical="center"/>
    </xf>
    <xf numFmtId="0" fontId="8" fillId="4" borderId="25"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0" xfId="0" applyFont="1" applyFill="1" applyBorder="1" applyAlignment="1">
      <alignment vertical="center"/>
    </xf>
    <xf numFmtId="0" fontId="8" fillId="2" borderId="0" xfId="0" applyFont="1" applyFill="1" applyBorder="1">
      <alignment vertical="center"/>
    </xf>
    <xf numFmtId="0" fontId="8" fillId="2" borderId="10"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176" fontId="11" fillId="2" borderId="1" xfId="0" applyNumberFormat="1" applyFont="1" applyFill="1" applyBorder="1" applyAlignment="1" applyProtection="1">
      <alignment vertical="center"/>
      <protection locked="0"/>
    </xf>
    <xf numFmtId="176" fontId="11" fillId="2" borderId="2" xfId="0" applyNumberFormat="1" applyFont="1" applyFill="1" applyBorder="1" applyAlignment="1" applyProtection="1">
      <alignment vertical="center"/>
      <protection locked="0"/>
    </xf>
    <xf numFmtId="176" fontId="11" fillId="2" borderId="0" xfId="0" applyNumberFormat="1" applyFont="1" applyFill="1" applyBorder="1" applyAlignment="1" applyProtection="1">
      <alignment vertical="center"/>
      <protection locked="0"/>
    </xf>
    <xf numFmtId="0" fontId="8" fillId="2" borderId="3" xfId="0" applyFont="1" applyFill="1" applyBorder="1">
      <alignment vertical="center"/>
    </xf>
    <xf numFmtId="0" fontId="8" fillId="2" borderId="2" xfId="0" applyFont="1" applyFill="1" applyBorder="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wrapText="1"/>
    </xf>
    <xf numFmtId="0" fontId="9" fillId="6" borderId="20" xfId="0" applyFont="1" applyFill="1" applyBorder="1" applyAlignment="1">
      <alignment vertical="center" shrinkToFit="1"/>
    </xf>
    <xf numFmtId="0" fontId="9" fillId="6" borderId="21" xfId="0" applyFont="1" applyFill="1" applyBorder="1" applyAlignment="1">
      <alignment vertical="center" shrinkToFit="1"/>
    </xf>
    <xf numFmtId="49" fontId="11" fillId="6" borderId="20" xfId="0" applyNumberFormat="1" applyFont="1" applyFill="1" applyBorder="1" applyAlignment="1">
      <alignment vertical="center"/>
    </xf>
    <xf numFmtId="49" fontId="11" fillId="6" borderId="21" xfId="0" applyNumberFormat="1" applyFont="1" applyFill="1" applyBorder="1" applyAlignment="1">
      <alignment vertical="center"/>
    </xf>
    <xf numFmtId="49" fontId="11" fillId="6" borderId="33" xfId="0" applyNumberFormat="1" applyFont="1" applyFill="1" applyBorder="1" applyAlignment="1">
      <alignment vertical="center"/>
    </xf>
    <xf numFmtId="49" fontId="11" fillId="6" borderId="34" xfId="0" applyNumberFormat="1" applyFont="1" applyFill="1" applyBorder="1" applyAlignment="1">
      <alignment vertical="center" wrapText="1"/>
    </xf>
    <xf numFmtId="0" fontId="9" fillId="6" borderId="34" xfId="0" applyFont="1" applyFill="1" applyBorder="1" applyAlignment="1">
      <alignment vertical="center" shrinkToFit="1"/>
    </xf>
    <xf numFmtId="0" fontId="9" fillId="6" borderId="35"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7" fillId="6" borderId="36"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28"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2" xfId="0" applyFont="1" applyFill="1" applyBorder="1" applyAlignment="1">
      <alignment horizontal="center" vertical="center"/>
    </xf>
    <xf numFmtId="0" fontId="8" fillId="2" borderId="28" xfId="0" applyFont="1" applyFill="1" applyBorder="1">
      <alignment vertical="center"/>
    </xf>
    <xf numFmtId="0" fontId="8" fillId="2" borderId="32"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6" fillId="0" borderId="0" xfId="0" applyFont="1" applyFill="1" applyBorder="1" applyAlignment="1">
      <alignment horizontal="left" vertical="center"/>
    </xf>
    <xf numFmtId="178" fontId="7" fillId="0" borderId="25" xfId="0" applyNumberFormat="1"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178" fontId="7" fillId="0" borderId="25" xfId="4" applyNumberFormat="1" applyFont="1" applyBorder="1" applyAlignment="1">
      <alignment horizontal="right" vertical="center" shrinkToFit="1"/>
    </xf>
    <xf numFmtId="178" fontId="7" fillId="0" borderId="1" xfId="4" applyNumberFormat="1" applyFont="1" applyBorder="1" applyAlignment="1">
      <alignment horizontal="right" vertical="center" shrinkToFit="1"/>
    </xf>
    <xf numFmtId="0" fontId="5" fillId="2" borderId="0" xfId="0" applyFont="1" applyFill="1">
      <alignment vertical="center"/>
    </xf>
    <xf numFmtId="0" fontId="5" fillId="2" borderId="3" xfId="0" applyFont="1" applyFill="1" applyBorder="1">
      <alignment vertical="center"/>
    </xf>
    <xf numFmtId="0" fontId="5" fillId="2" borderId="12"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22" xfId="0" applyNumberFormat="1" applyFont="1" applyFill="1" applyBorder="1" applyAlignment="1">
      <alignment vertical="center"/>
    </xf>
    <xf numFmtId="49" fontId="11" fillId="6" borderId="23" xfId="0" applyNumberFormat="1" applyFont="1" applyFill="1" applyBorder="1" applyAlignment="1">
      <alignment vertical="center" wrapText="1"/>
    </xf>
    <xf numFmtId="0" fontId="9" fillId="6" borderId="23" xfId="0" applyFont="1" applyFill="1" applyBorder="1" applyAlignment="1">
      <alignment vertical="center" shrinkToFit="1"/>
    </xf>
    <xf numFmtId="0" fontId="9" fillId="6" borderId="24" xfId="0" applyFont="1" applyFill="1" applyBorder="1" applyAlignment="1">
      <alignment vertical="center" shrinkToFit="1"/>
    </xf>
    <xf numFmtId="0" fontId="11" fillId="2" borderId="25" xfId="0" applyFont="1" applyFill="1" applyBorder="1" applyAlignment="1">
      <alignment horizontal="center" vertical="center"/>
    </xf>
    <xf numFmtId="0" fontId="12" fillId="6" borderId="0" xfId="0" applyFont="1" applyFill="1" applyBorder="1" applyAlignment="1">
      <alignment horizontal="left" vertical="center"/>
    </xf>
    <xf numFmtId="0" fontId="12" fillId="6" borderId="8" xfId="0" applyFont="1" applyFill="1" applyBorder="1" applyAlignment="1">
      <alignment vertical="center"/>
    </xf>
    <xf numFmtId="0" fontId="9" fillId="2" borderId="2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8" fillId="6" borderId="2" xfId="0" applyFont="1" applyFill="1" applyBorder="1" applyAlignment="1">
      <alignment horizontal="center" vertical="center"/>
    </xf>
    <xf numFmtId="176" fontId="8" fillId="3" borderId="25" xfId="0" applyNumberFormat="1" applyFont="1" applyFill="1" applyBorder="1">
      <alignment vertical="center"/>
    </xf>
    <xf numFmtId="0" fontId="9" fillId="2" borderId="18" xfId="0" applyFont="1" applyFill="1" applyBorder="1" applyAlignment="1">
      <alignment horizontal="center" vertical="center" wrapText="1"/>
    </xf>
    <xf numFmtId="0" fontId="8" fillId="3" borderId="25" xfId="0" applyFont="1" applyFill="1" applyBorder="1" applyAlignment="1">
      <alignment vertical="center" shrinkToFit="1"/>
    </xf>
    <xf numFmtId="49" fontId="11" fillId="3" borderId="25" xfId="0" applyNumberFormat="1" applyFont="1" applyFill="1" applyBorder="1" applyAlignment="1">
      <alignment horizontal="center" vertical="center" shrinkToFit="1"/>
    </xf>
    <xf numFmtId="179" fontId="12" fillId="4" borderId="25" xfId="0" applyNumberFormat="1" applyFont="1" applyFill="1" applyBorder="1" applyAlignment="1">
      <alignment vertical="center" shrinkToFit="1"/>
    </xf>
    <xf numFmtId="179" fontId="12" fillId="3" borderId="25" xfId="0" applyNumberFormat="1" applyFont="1" applyFill="1" applyBorder="1" applyAlignment="1">
      <alignment vertical="center" shrinkToFit="1"/>
    </xf>
    <xf numFmtId="0" fontId="11" fillId="6" borderId="2" xfId="0" applyFont="1" applyFill="1" applyBorder="1" applyAlignment="1">
      <alignment vertical="center"/>
    </xf>
    <xf numFmtId="0" fontId="8" fillId="6" borderId="2" xfId="0" applyFont="1" applyFill="1" applyBorder="1">
      <alignment vertical="center"/>
    </xf>
    <xf numFmtId="0" fontId="8" fillId="6" borderId="2" xfId="0" applyFont="1" applyFill="1" applyBorder="1" applyAlignment="1">
      <alignment horizontal="left" vertical="center"/>
    </xf>
    <xf numFmtId="0" fontId="8" fillId="6" borderId="2" xfId="0" applyFont="1" applyFill="1" applyBorder="1" applyAlignment="1" applyProtection="1">
      <alignment vertical="center"/>
      <protection locked="0"/>
    </xf>
    <xf numFmtId="0" fontId="11" fillId="6" borderId="31" xfId="0" applyFont="1" applyFill="1" applyBorder="1" applyAlignment="1">
      <alignment vertical="center"/>
    </xf>
    <xf numFmtId="0" fontId="8" fillId="3" borderId="25" xfId="0" applyFont="1" applyFill="1" applyBorder="1" applyAlignment="1">
      <alignment horizontal="center" vertical="center" shrinkToFit="1"/>
    </xf>
    <xf numFmtId="180" fontId="8" fillId="3" borderId="25" xfId="0" applyNumberFormat="1" applyFont="1" applyFill="1" applyBorder="1" applyAlignment="1">
      <alignment vertical="center" shrinkToFit="1"/>
    </xf>
    <xf numFmtId="0" fontId="7" fillId="0" borderId="30" xfId="0" applyFont="1" applyBorder="1">
      <alignment vertical="center"/>
    </xf>
    <xf numFmtId="0" fontId="19" fillId="0" borderId="0" xfId="0" applyFont="1">
      <alignment vertical="center"/>
    </xf>
    <xf numFmtId="0" fontId="17" fillId="9" borderId="26" xfId="0" applyFont="1" applyFill="1" applyBorder="1" applyAlignment="1">
      <alignment vertical="center"/>
    </xf>
    <xf numFmtId="0" fontId="7" fillId="9" borderId="27" xfId="0" applyFont="1" applyFill="1" applyBorder="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3" xfId="0" applyFont="1" applyFill="1" applyBorder="1" applyAlignment="1">
      <alignment horizontal="center" vertical="center"/>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20" fillId="6" borderId="0" xfId="0" applyFont="1" applyFill="1" applyAlignment="1">
      <alignmen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8" xfId="0" applyFont="1" applyFill="1" applyBorder="1" applyAlignment="1">
      <alignment vertical="center"/>
    </xf>
    <xf numFmtId="49" fontId="7" fillId="0" borderId="25" xfId="0" applyNumberFormat="1" applyFont="1" applyBorder="1" applyAlignment="1">
      <alignment vertical="center" shrinkToFit="1"/>
    </xf>
    <xf numFmtId="49" fontId="7" fillId="0" borderId="25" xfId="4" applyNumberFormat="1" applyFont="1" applyBorder="1" applyAlignment="1">
      <alignment horizontal="center" vertical="center" shrinkToFi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8" fillId="2" borderId="12" xfId="0" applyFont="1" applyFill="1" applyBorder="1">
      <alignment vertical="center"/>
    </xf>
    <xf numFmtId="176" fontId="11" fillId="2" borderId="8" xfId="0" applyNumberFormat="1" applyFont="1" applyFill="1" applyBorder="1" applyAlignment="1" applyProtection="1">
      <alignment vertical="center"/>
      <protection locked="0"/>
    </xf>
    <xf numFmtId="0" fontId="8" fillId="2" borderId="8" xfId="0" applyFont="1" applyFill="1" applyBorder="1">
      <alignment vertical="center"/>
    </xf>
    <xf numFmtId="0" fontId="8" fillId="2" borderId="17" xfId="0" applyFont="1" applyFill="1" applyBorder="1">
      <alignment vertical="center"/>
    </xf>
    <xf numFmtId="49" fontId="8" fillId="3" borderId="25" xfId="0" applyNumberFormat="1" applyFont="1" applyFill="1" applyBorder="1" applyAlignment="1">
      <alignment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6" xfId="0" applyFont="1" applyFill="1" applyBorder="1" applyAlignment="1">
      <alignment vertical="center" shrinkToFit="1"/>
    </xf>
    <xf numFmtId="0" fontId="8" fillId="7" borderId="25" xfId="0" applyFont="1" applyFill="1" applyBorder="1" applyAlignment="1" applyProtection="1">
      <alignment vertical="center" shrinkToFit="1"/>
      <protection locked="0"/>
    </xf>
    <xf numFmtId="0" fontId="7" fillId="0" borderId="25" xfId="0" applyNumberFormat="1" applyFont="1" applyBorder="1" applyAlignment="1">
      <alignment vertical="center" shrinkToFit="1"/>
    </xf>
    <xf numFmtId="0" fontId="7" fillId="0" borderId="25" xfId="4" applyNumberFormat="1" applyFont="1" applyBorder="1" applyAlignment="1">
      <alignment horizontal="right" vertical="center" shrinkToFit="1"/>
    </xf>
    <xf numFmtId="0" fontId="12" fillId="2" borderId="18" xfId="0" applyFont="1" applyFill="1" applyBorder="1" applyAlignment="1">
      <alignment horizontal="center" vertical="center" wrapText="1"/>
    </xf>
    <xf numFmtId="0" fontId="9" fillId="2" borderId="18" xfId="0" applyFont="1" applyFill="1" applyBorder="1" applyAlignment="1">
      <alignment horizontal="center" vertical="center"/>
    </xf>
    <xf numFmtId="0" fontId="17" fillId="0" borderId="26" xfId="0" applyFont="1" applyFill="1" applyBorder="1">
      <alignment vertical="center"/>
    </xf>
    <xf numFmtId="0" fontId="17" fillId="0" borderId="27" xfId="0" applyFont="1" applyFill="1" applyBorder="1">
      <alignment vertical="center"/>
    </xf>
    <xf numFmtId="0" fontId="17" fillId="0" borderId="30" xfId="0" applyFont="1" applyFill="1" applyBorder="1">
      <alignment vertical="center"/>
    </xf>
    <xf numFmtId="0" fontId="22" fillId="0" borderId="26" xfId="0" applyFont="1" applyBorder="1">
      <alignment vertical="center"/>
    </xf>
    <xf numFmtId="0" fontId="5" fillId="0" borderId="27" xfId="0" applyFont="1" applyBorder="1">
      <alignment vertical="center"/>
    </xf>
    <xf numFmtId="0" fontId="5" fillId="0" borderId="30" xfId="0" applyFont="1" applyBorder="1">
      <alignment vertical="center"/>
    </xf>
    <xf numFmtId="0" fontId="20" fillId="0" borderId="1" xfId="0" applyFont="1" applyBorder="1">
      <alignment vertical="center"/>
    </xf>
    <xf numFmtId="0" fontId="20" fillId="0" borderId="2" xfId="0" applyFont="1" applyBorder="1">
      <alignment vertical="center"/>
    </xf>
    <xf numFmtId="0" fontId="20" fillId="0" borderId="3" xfId="0" applyFont="1" applyBorder="1">
      <alignmen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9" fillId="2" borderId="1" xfId="0" applyFont="1" applyFill="1" applyBorder="1" applyAlignment="1">
      <alignment vertical="center"/>
    </xf>
    <xf numFmtId="0" fontId="11" fillId="2" borderId="12"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3" fillId="6" borderId="0" xfId="0" applyFont="1" applyFill="1" applyAlignment="1">
      <alignment vertical="center"/>
    </xf>
    <xf numFmtId="0" fontId="13" fillId="6" borderId="0" xfId="0" applyFont="1" applyFill="1" applyAlignment="1">
      <alignment vertical="center" wrapText="1"/>
    </xf>
    <xf numFmtId="0" fontId="13" fillId="3" borderId="0" xfId="0" applyFont="1" applyFill="1" applyAlignment="1">
      <alignment horizontal="center" vertical="center"/>
    </xf>
    <xf numFmtId="0" fontId="5" fillId="3" borderId="25" xfId="0" applyFont="1" applyFill="1" applyBorder="1" applyAlignment="1">
      <alignment vertical="center" shrinkToFi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13" fillId="6" borderId="0" xfId="0" applyFont="1" applyFill="1" applyAlignment="1">
      <alignment vertical="center"/>
    </xf>
    <xf numFmtId="0" fontId="13" fillId="6" borderId="0" xfId="0" applyNumberFormat="1" applyFont="1" applyFill="1" applyAlignment="1">
      <alignment vertical="center"/>
    </xf>
    <xf numFmtId="0" fontId="20" fillId="6" borderId="0" xfId="0" applyFont="1" applyFill="1" applyBorder="1" applyAlignment="1">
      <alignment vertical="center"/>
    </xf>
    <xf numFmtId="0" fontId="5" fillId="3" borderId="18" xfId="0" applyFont="1" applyFill="1" applyBorder="1" applyAlignment="1">
      <alignment vertical="center" shrinkToFit="1"/>
    </xf>
    <xf numFmtId="0" fontId="5" fillId="2" borderId="6" xfId="0" applyFont="1" applyFill="1" applyBorder="1" applyAlignment="1">
      <alignment vertical="center"/>
    </xf>
    <xf numFmtId="0" fontId="5" fillId="2" borderId="12" xfId="0" applyFont="1" applyFill="1" applyBorder="1" applyAlignment="1">
      <alignment vertical="center"/>
    </xf>
    <xf numFmtId="0" fontId="5" fillId="3" borderId="5" xfId="0" applyFont="1" applyFill="1" applyBorder="1" applyAlignment="1">
      <alignment vertical="center" shrinkToFit="1"/>
    </xf>
    <xf numFmtId="0" fontId="20" fillId="6" borderId="0" xfId="0" applyNumberFormat="1" applyFont="1" applyFill="1" applyAlignment="1">
      <alignment vertical="center"/>
    </xf>
    <xf numFmtId="0" fontId="13" fillId="3" borderId="0" xfId="0" applyFont="1" applyFill="1" applyAlignment="1">
      <alignment horizontal="right" vertical="center"/>
    </xf>
    <xf numFmtId="0" fontId="13" fillId="3" borderId="0" xfId="0" applyFont="1" applyFill="1" applyAlignment="1">
      <alignment horizontal="left" vertical="center"/>
    </xf>
    <xf numFmtId="0" fontId="13" fillId="6" borderId="0" xfId="0" applyFont="1" applyFill="1" applyAlignment="1">
      <alignment horizontal="left" vertical="center" wrapText="1"/>
    </xf>
    <xf numFmtId="0" fontId="13" fillId="6" borderId="0" xfId="0" applyFont="1" applyFill="1" applyAlignment="1">
      <alignment horizontal="left" vertical="center" wrapText="1" indent="1"/>
    </xf>
    <xf numFmtId="0" fontId="13" fillId="6" borderId="0" xfId="0" applyFont="1" applyFill="1" applyAlignment="1">
      <alignment horizontal="left" vertical="center" indent="1"/>
    </xf>
    <xf numFmtId="0" fontId="20" fillId="0" borderId="1" xfId="0" applyFont="1" applyBorder="1" applyAlignment="1">
      <alignment vertical="center"/>
    </xf>
    <xf numFmtId="0" fontId="20" fillId="0" borderId="2" xfId="0" applyFont="1" applyBorder="1" applyAlignment="1">
      <alignment vertical="center"/>
    </xf>
    <xf numFmtId="0" fontId="8"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8" fillId="2" borderId="2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11" fillId="2" borderId="1" xfId="0" applyFont="1" applyFill="1" applyBorder="1" applyAlignment="1">
      <alignment vertical="center"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11" fillId="4" borderId="1" xfId="0" applyFont="1" applyFill="1" applyBorder="1" applyAlignment="1">
      <alignment vertical="center" shrinkToFit="1"/>
    </xf>
    <xf numFmtId="0" fontId="11" fillId="4" borderId="2" xfId="0" applyFont="1" applyFill="1" applyBorder="1" applyAlignment="1">
      <alignment vertical="center" shrinkToFit="1"/>
    </xf>
    <xf numFmtId="0" fontId="11" fillId="4" borderId="3" xfId="0" applyFont="1" applyFill="1" applyBorder="1" applyAlignment="1">
      <alignment vertical="center" shrinkToFit="1"/>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9" fillId="3" borderId="19" xfId="0" applyFont="1" applyFill="1" applyBorder="1" applyAlignment="1">
      <alignment vertical="center" shrinkToFit="1"/>
    </xf>
    <xf numFmtId="0" fontId="9" fillId="3" borderId="20" xfId="0" applyFont="1" applyFill="1" applyBorder="1" applyAlignment="1">
      <alignment vertical="center" shrinkToFit="1"/>
    </xf>
    <xf numFmtId="0" fontId="9" fillId="3" borderId="21" xfId="0" applyFont="1" applyFill="1" applyBorder="1" applyAlignment="1">
      <alignment vertical="center" shrinkToFit="1"/>
    </xf>
    <xf numFmtId="177" fontId="11" fillId="3" borderId="34" xfId="4" applyNumberFormat="1" applyFont="1" applyFill="1" applyBorder="1" applyAlignment="1">
      <alignment vertical="center" shrinkToFit="1"/>
    </xf>
    <xf numFmtId="0" fontId="9" fillId="3" borderId="14" xfId="0" applyFont="1" applyFill="1" applyBorder="1" applyAlignment="1">
      <alignment vertical="center" shrinkToFit="1"/>
    </xf>
    <xf numFmtId="0" fontId="9" fillId="3" borderId="7" xfId="0" applyFont="1" applyFill="1" applyBorder="1" applyAlignment="1">
      <alignment vertical="center" shrinkToFit="1"/>
    </xf>
    <xf numFmtId="0" fontId="9" fillId="3" borderId="15" xfId="0"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177" fontId="11" fillId="3" borderId="20" xfId="4" applyNumberFormat="1" applyFont="1" applyFill="1" applyBorder="1" applyAlignment="1">
      <alignment vertical="center" shrinkToFit="1"/>
    </xf>
    <xf numFmtId="181" fontId="11" fillId="6" borderId="29" xfId="0" applyNumberFormat="1" applyFont="1" applyFill="1" applyBorder="1" applyAlignment="1">
      <alignment vertical="center" shrinkToFit="1"/>
    </xf>
    <xf numFmtId="181" fontId="11" fillId="6" borderId="27" xfId="0" applyNumberFormat="1" applyFont="1" applyFill="1" applyBorder="1" applyAlignment="1">
      <alignment vertical="center" shrinkToFit="1"/>
    </xf>
    <xf numFmtId="0" fontId="11" fillId="6" borderId="27" xfId="0" applyFont="1" applyFill="1" applyBorder="1" applyAlignment="1">
      <alignment horizontal="center" vertical="center"/>
    </xf>
    <xf numFmtId="0" fontId="11" fillId="6" borderId="30"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22" xfId="0" applyFont="1" applyFill="1" applyBorder="1" applyAlignment="1">
      <alignment vertical="center" shrinkToFit="1"/>
    </xf>
    <xf numFmtId="0" fontId="9" fillId="3" borderId="23" xfId="0" applyFont="1" applyFill="1" applyBorder="1" applyAlignment="1">
      <alignment vertical="center" shrinkToFit="1"/>
    </xf>
    <xf numFmtId="0" fontId="9" fillId="3" borderId="24" xfId="0" applyFont="1" applyFill="1" applyBorder="1" applyAlignment="1">
      <alignment vertical="center" shrinkToFit="1"/>
    </xf>
    <xf numFmtId="177" fontId="11" fillId="3" borderId="13" xfId="4" applyNumberFormat="1" applyFont="1" applyFill="1" applyBorder="1" applyAlignment="1">
      <alignment vertical="center" shrinkToFit="1"/>
    </xf>
    <xf numFmtId="0" fontId="12" fillId="6" borderId="9" xfId="0" applyFont="1" applyFill="1" applyBorder="1" applyAlignment="1">
      <alignment vertical="center" wrapText="1"/>
    </xf>
    <xf numFmtId="0" fontId="12" fillId="6" borderId="0" xfId="0" applyFont="1" applyFill="1" applyBorder="1" applyAlignment="1">
      <alignment vertical="center" wrapText="1"/>
    </xf>
    <xf numFmtId="0" fontId="11" fillId="6" borderId="8" xfId="0" applyFont="1" applyFill="1" applyBorder="1" applyAlignment="1">
      <alignment horizontal="center" vertical="center"/>
    </xf>
    <xf numFmtId="0" fontId="11" fillId="6" borderId="12" xfId="0" applyFont="1" applyFill="1" applyBorder="1" applyAlignment="1">
      <alignment horizontal="center" vertical="center"/>
    </xf>
    <xf numFmtId="182" fontId="11" fillId="0" borderId="4" xfId="0" applyNumberFormat="1" applyFont="1" applyFill="1" applyBorder="1" applyAlignment="1">
      <alignment vertical="center" shrinkToFit="1"/>
    </xf>
    <xf numFmtId="182" fontId="11" fillId="0" borderId="5" xfId="0" applyNumberFormat="1" applyFont="1" applyFill="1" applyBorder="1" applyAlignment="1">
      <alignment vertical="center" shrinkToFi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178" fontId="11" fillId="3" borderId="11" xfId="0" applyNumberFormat="1" applyFont="1" applyFill="1" applyBorder="1" applyAlignment="1">
      <alignment vertical="center" shrinkToFit="1"/>
    </xf>
    <xf numFmtId="178" fontId="11" fillId="3" borderId="8" xfId="0" applyNumberFormat="1" applyFont="1" applyFill="1" applyBorder="1" applyAlignment="1">
      <alignment vertical="center" shrinkToFit="1"/>
    </xf>
    <xf numFmtId="182" fontId="11" fillId="3" borderId="11" xfId="0" applyNumberFormat="1" applyFont="1" applyFill="1" applyBorder="1" applyAlignment="1">
      <alignment vertical="center" shrinkToFit="1"/>
    </xf>
    <xf numFmtId="182" fontId="11" fillId="3" borderId="8" xfId="0" applyNumberFormat="1" applyFont="1" applyFill="1" applyBorder="1" applyAlignment="1">
      <alignment vertical="center" shrinkToFi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2" xfId="0" applyFont="1" applyFill="1" applyBorder="1" applyAlignment="1">
      <alignment horizontal="center" vertical="center"/>
    </xf>
    <xf numFmtId="49" fontId="5" fillId="3" borderId="11"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0" fontId="8" fillId="3" borderId="1" xfId="0" applyFont="1" applyFill="1" applyBorder="1" applyAlignment="1">
      <alignment vertical="center" shrinkToFit="1"/>
    </xf>
    <xf numFmtId="0" fontId="8" fillId="3" borderId="2" xfId="0" applyFont="1" applyFill="1" applyBorder="1" applyAlignment="1">
      <alignment vertical="center" shrinkToFit="1"/>
    </xf>
    <xf numFmtId="0" fontId="8" fillId="3" borderId="3" xfId="0" applyFont="1" applyFill="1" applyBorder="1" applyAlignment="1">
      <alignment vertical="center" shrinkToFit="1"/>
    </xf>
    <xf numFmtId="0" fontId="11" fillId="3" borderId="3" xfId="0" applyFont="1" applyFill="1" applyBorder="1" applyAlignment="1">
      <alignmen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3" borderId="2"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3" borderId="2" xfId="0" applyFont="1" applyFill="1" applyBorder="1" applyAlignment="1" applyProtection="1">
      <alignment vertical="center"/>
      <protection locked="0"/>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1" fillId="2" borderId="1" xfId="0" applyFont="1" applyFill="1" applyBorder="1" applyAlignment="1">
      <alignment horizontal="center" vertical="center" wrapText="1" shrinkToFit="1"/>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182" fontId="11" fillId="0" borderId="29" xfId="0" applyNumberFormat="1" applyFont="1" applyFill="1" applyBorder="1" applyAlignment="1">
      <alignment vertical="center" shrinkToFit="1"/>
    </xf>
    <xf numFmtId="182" fontId="11" fillId="0" borderId="27" xfId="0" applyNumberFormat="1" applyFont="1" applyFill="1" applyBorder="1" applyAlignment="1">
      <alignment vertical="center" shrinkToFi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textRotation="255"/>
    </xf>
    <xf numFmtId="178" fontId="11" fillId="0" borderId="29" xfId="0" applyNumberFormat="1" applyFont="1" applyFill="1" applyBorder="1" applyAlignment="1">
      <alignment vertical="center" shrinkToFit="1"/>
    </xf>
    <xf numFmtId="178" fontId="11" fillId="0" borderId="27" xfId="0" applyNumberFormat="1" applyFont="1" applyFill="1" applyBorder="1" applyAlignment="1">
      <alignment vertical="center" shrinkToFit="1"/>
    </xf>
    <xf numFmtId="176" fontId="11" fillId="0" borderId="9" xfId="0" applyNumberFormat="1" applyFont="1" applyFill="1" applyBorder="1" applyAlignment="1">
      <alignment vertical="center" wrapText="1"/>
    </xf>
    <xf numFmtId="176" fontId="11" fillId="0" borderId="0" xfId="0" applyNumberFormat="1" applyFont="1" applyFill="1" applyBorder="1" applyAlignment="1">
      <alignment vertical="center" wrapText="1"/>
    </xf>
    <xf numFmtId="0" fontId="11" fillId="0" borderId="0" xfId="0" applyFont="1" applyFill="1" applyBorder="1" applyAlignment="1">
      <alignment vertical="center"/>
    </xf>
    <xf numFmtId="0" fontId="11" fillId="0" borderId="10" xfId="0" applyFont="1" applyFill="1" applyBorder="1" applyAlignment="1">
      <alignment vertical="center"/>
    </xf>
    <xf numFmtId="0" fontId="11" fillId="6" borderId="9"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10"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176" fontId="11" fillId="3" borderId="11" xfId="0" applyNumberFormat="1" applyFont="1" applyFill="1" applyBorder="1" applyAlignment="1">
      <alignment vertical="center" shrinkToFit="1"/>
    </xf>
    <xf numFmtId="176" fontId="11" fillId="3" borderId="8" xfId="0" applyNumberFormat="1" applyFont="1" applyFill="1" applyBorder="1" applyAlignment="1">
      <alignment vertical="center" shrinkToFit="1"/>
    </xf>
    <xf numFmtId="176" fontId="11" fillId="6" borderId="2" xfId="0" applyNumberFormat="1" applyFont="1" applyFill="1" applyBorder="1" applyAlignment="1" applyProtection="1">
      <alignment vertical="center"/>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178" fontId="11" fillId="0" borderId="4"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0" fontId="11" fillId="2" borderId="4" xfId="0" applyFont="1" applyFill="1" applyBorder="1" applyAlignment="1">
      <alignment vertical="center" wrapText="1"/>
    </xf>
    <xf numFmtId="0" fontId="11" fillId="2" borderId="9" xfId="0" applyFont="1" applyFill="1" applyBorder="1" applyAlignment="1">
      <alignment vertical="center"/>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2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0" fontId="11" fillId="2" borderId="25"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28575</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J50"/>
  <sheetViews>
    <sheetView showZeros="0" tabSelected="1" view="pageBreakPreview" zoomScaleNormal="120" zoomScaleSheetLayoutView="100" workbookViewId="0">
      <selection activeCell="AR6" sqref="AR6"/>
    </sheetView>
  </sheetViews>
  <sheetFormatPr defaultColWidth="2.125" defaultRowHeight="12"/>
  <cols>
    <col min="1" max="1" width="2.625" style="1" customWidth="1"/>
    <col min="2" max="38" width="2.125" style="1"/>
    <col min="39" max="39" width="3.625" style="1" customWidth="1"/>
    <col min="40" max="16384" width="2.125" style="1"/>
  </cols>
  <sheetData>
    <row r="1" spans="1:58" ht="13.5">
      <c r="A1" s="42" t="s">
        <v>227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110"/>
    </row>
    <row r="2" spans="1:58" ht="22.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row>
    <row r="3" spans="1:58" ht="13.5">
      <c r="A3" s="42"/>
      <c r="B3" s="43"/>
      <c r="C3" s="44"/>
      <c r="D3" s="44"/>
      <c r="E3" s="42"/>
      <c r="F3" s="42"/>
      <c r="G3" s="42"/>
      <c r="H3" s="42"/>
      <c r="I3" s="42"/>
      <c r="J3" s="42"/>
      <c r="K3" s="42"/>
      <c r="L3" s="42"/>
      <c r="M3" s="42"/>
      <c r="N3" s="42"/>
      <c r="O3" s="42"/>
      <c r="P3" s="42"/>
      <c r="Q3" s="42"/>
      <c r="R3" s="42"/>
      <c r="S3" s="42"/>
      <c r="T3" s="42"/>
      <c r="U3" s="42"/>
      <c r="V3" s="42"/>
      <c r="W3" s="42"/>
      <c r="X3" s="42"/>
      <c r="Y3" s="42"/>
      <c r="Z3" s="42"/>
      <c r="AA3" s="42"/>
      <c r="AB3" s="190"/>
      <c r="AC3" s="191" t="s">
        <v>50</v>
      </c>
      <c r="AD3" s="201"/>
      <c r="AE3" s="201"/>
      <c r="AF3" s="192" t="s">
        <v>3</v>
      </c>
      <c r="AG3" s="201"/>
      <c r="AH3" s="201"/>
      <c r="AI3" s="192" t="s">
        <v>2</v>
      </c>
      <c r="AJ3" s="201"/>
      <c r="AK3" s="201"/>
      <c r="AL3" s="192" t="s">
        <v>1</v>
      </c>
      <c r="AM3" s="41"/>
    </row>
    <row r="4" spans="1:58" ht="45" customHeight="1">
      <c r="A4" s="42"/>
      <c r="B4" s="43"/>
      <c r="C4" s="44"/>
      <c r="D4" s="44"/>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58" ht="18" customHeight="1">
      <c r="A5" s="220" t="s">
        <v>223</v>
      </c>
      <c r="B5" s="220"/>
      <c r="C5" s="220"/>
      <c r="D5" s="220"/>
      <c r="E5" s="220"/>
      <c r="F5" s="220"/>
      <c r="G5" s="220"/>
      <c r="H5" s="42"/>
      <c r="I5" s="42" t="s">
        <v>0</v>
      </c>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row>
    <row r="6" spans="1:58" ht="45" customHeight="1">
      <c r="A6" s="46"/>
      <c r="B6" s="46"/>
      <c r="C6" s="46"/>
      <c r="D6" s="46"/>
      <c r="E6" s="46"/>
      <c r="F6" s="46"/>
      <c r="G6" s="46"/>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row>
    <row r="7" spans="1:58" ht="15.75" customHeight="1">
      <c r="A7" s="110"/>
      <c r="B7" s="110"/>
      <c r="C7" s="110"/>
      <c r="D7" s="110"/>
      <c r="E7" s="110"/>
      <c r="F7" s="110"/>
      <c r="G7" s="110"/>
      <c r="H7" s="42"/>
      <c r="I7" s="42"/>
      <c r="J7" s="42"/>
      <c r="K7" s="42"/>
      <c r="L7" s="42"/>
      <c r="M7" s="42"/>
      <c r="N7" s="42"/>
      <c r="O7" s="42"/>
      <c r="P7" s="42"/>
      <c r="Q7" s="42"/>
      <c r="R7" s="42"/>
      <c r="S7" s="42"/>
      <c r="T7" s="42"/>
      <c r="U7" s="42"/>
      <c r="V7" s="110" t="s">
        <v>224</v>
      </c>
      <c r="W7" s="221"/>
      <c r="X7" s="221"/>
      <c r="Y7" s="221"/>
      <c r="Z7" s="221"/>
      <c r="AA7" s="221"/>
      <c r="AB7" s="221"/>
      <c r="AC7" s="221"/>
      <c r="AD7" s="221"/>
      <c r="AE7" s="221"/>
      <c r="AF7" s="221"/>
      <c r="AG7" s="221"/>
      <c r="AH7" s="221"/>
      <c r="AI7" s="221"/>
      <c r="AJ7" s="221"/>
      <c r="AK7" s="221"/>
      <c r="AL7" s="46"/>
      <c r="AM7" s="42"/>
    </row>
    <row r="8" spans="1:58" ht="15.75" customHeight="1">
      <c r="A8" s="46"/>
      <c r="B8" s="46"/>
      <c r="C8" s="46"/>
      <c r="D8" s="46"/>
      <c r="E8" s="46"/>
      <c r="F8" s="46"/>
      <c r="G8" s="46"/>
      <c r="H8" s="42"/>
      <c r="I8" s="42"/>
      <c r="J8" s="42"/>
      <c r="K8" s="42"/>
      <c r="L8" s="42"/>
      <c r="M8" s="42"/>
      <c r="N8" s="42"/>
      <c r="O8" s="42"/>
      <c r="P8" s="42"/>
      <c r="Q8" s="42"/>
      <c r="R8" s="42"/>
      <c r="S8" s="42"/>
      <c r="T8" s="42"/>
      <c r="U8" s="42"/>
      <c r="V8" s="110" t="s">
        <v>225</v>
      </c>
      <c r="W8" s="221"/>
      <c r="X8" s="221"/>
      <c r="Y8" s="221"/>
      <c r="Z8" s="221"/>
      <c r="AA8" s="221"/>
      <c r="AB8" s="221"/>
      <c r="AC8" s="221"/>
      <c r="AD8" s="221"/>
      <c r="AE8" s="221"/>
      <c r="AF8" s="221"/>
      <c r="AG8" s="221"/>
      <c r="AH8" s="221"/>
      <c r="AI8" s="221"/>
      <c r="AJ8" s="221"/>
      <c r="AK8" s="221"/>
      <c r="AL8" s="117"/>
      <c r="AM8" s="42"/>
    </row>
    <row r="9" spans="1:58" ht="60" customHeight="1">
      <c r="A9" s="46"/>
      <c r="B9" s="46"/>
      <c r="C9" s="46"/>
      <c r="D9" s="46"/>
      <c r="E9" s="46"/>
      <c r="F9" s="46"/>
      <c r="G9" s="46"/>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58" ht="27" customHeight="1">
      <c r="A10" s="223" t="s">
        <v>228</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row>
    <row r="11" spans="1:58" ht="46.5" customHeight="1">
      <c r="A11" s="42"/>
      <c r="B11" s="43"/>
      <c r="C11" s="44"/>
      <c r="D11" s="44"/>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row>
    <row r="12" spans="1:58" ht="12.6" customHeight="1">
      <c r="A12" s="200"/>
      <c r="B12" s="200"/>
      <c r="C12" s="110" t="s">
        <v>244</v>
      </c>
      <c r="D12" s="201"/>
      <c r="E12" s="201"/>
      <c r="F12" s="42" t="s">
        <v>245</v>
      </c>
      <c r="G12" s="201"/>
      <c r="H12" s="201"/>
      <c r="I12" s="42" t="s">
        <v>246</v>
      </c>
      <c r="J12" s="201"/>
      <c r="K12" s="201"/>
      <c r="L12" s="199" t="s">
        <v>247</v>
      </c>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row>
    <row r="13" spans="1:58" ht="13.5" customHeight="1">
      <c r="A13" s="222" t="s">
        <v>248</v>
      </c>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row>
    <row r="14" spans="1:58" ht="57" customHeight="1" thickBo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row>
    <row r="15" spans="1:58" ht="14.25" thickBot="1">
      <c r="A15" s="42"/>
      <c r="B15" s="212" t="s">
        <v>229</v>
      </c>
      <c r="C15" s="212"/>
      <c r="D15" s="212"/>
      <c r="E15" s="212"/>
      <c r="F15" s="212"/>
      <c r="G15" s="212"/>
      <c r="H15" s="212"/>
      <c r="I15" s="212"/>
      <c r="J15" s="212"/>
      <c r="K15" s="213">
        <f ca="1">SUM(別添!N5:N30)</f>
        <v>0</v>
      </c>
      <c r="L15" s="213"/>
      <c r="M15" s="213"/>
      <c r="N15" s="213"/>
      <c r="O15" s="213"/>
      <c r="P15" s="213"/>
      <c r="Q15" s="213"/>
      <c r="R15" s="213"/>
      <c r="S15" s="45" t="s">
        <v>167</v>
      </c>
      <c r="T15" s="45"/>
      <c r="U15" s="42"/>
      <c r="V15" s="42"/>
      <c r="W15" s="42"/>
      <c r="X15" s="42"/>
      <c r="Y15" s="42"/>
      <c r="Z15" s="42"/>
      <c r="AA15" s="42"/>
      <c r="AB15" s="42"/>
      <c r="AC15" s="42"/>
      <c r="AD15" s="42"/>
      <c r="AE15" s="42"/>
      <c r="AF15" s="42"/>
      <c r="AG15" s="42"/>
      <c r="AH15" s="42"/>
      <c r="AI15" s="42"/>
      <c r="AJ15" s="42"/>
      <c r="AK15" s="42"/>
      <c r="AL15" s="42"/>
      <c r="AM15" s="42"/>
      <c r="AP15" s="184" t="str">
        <f ca="1">IF(K15=SUM(別添!$N$5:$N$29),"○","! 別添(事業所一覧)の合計額と一致しません")</f>
        <v>○</v>
      </c>
      <c r="AQ15" s="185"/>
      <c r="AR15" s="185"/>
      <c r="AS15" s="185"/>
      <c r="AT15" s="185"/>
      <c r="AU15" s="185"/>
      <c r="AV15" s="185"/>
      <c r="AW15" s="185"/>
      <c r="AX15" s="185"/>
      <c r="AY15" s="185"/>
      <c r="AZ15" s="185"/>
      <c r="BA15" s="185"/>
      <c r="BB15" s="185"/>
      <c r="BC15" s="185"/>
      <c r="BD15" s="185"/>
      <c r="BE15" s="185"/>
      <c r="BF15" s="186"/>
    </row>
    <row r="16" spans="1:58" ht="7.5" customHeight="1" thickBot="1">
      <c r="A16" s="42"/>
      <c r="B16" s="45"/>
      <c r="C16" s="45"/>
      <c r="D16" s="45"/>
      <c r="E16" s="45"/>
      <c r="F16" s="45"/>
      <c r="G16" s="45"/>
      <c r="H16" s="45"/>
      <c r="I16" s="45"/>
      <c r="J16" s="45"/>
      <c r="K16" s="45"/>
      <c r="L16" s="45"/>
      <c r="M16" s="45"/>
      <c r="N16" s="45"/>
      <c r="O16" s="45"/>
      <c r="P16" s="45"/>
      <c r="Q16" s="45"/>
      <c r="R16" s="45"/>
      <c r="S16" s="45"/>
      <c r="T16" s="45"/>
      <c r="U16" s="42"/>
      <c r="V16" s="42"/>
      <c r="W16" s="42"/>
      <c r="X16" s="42"/>
      <c r="Y16" s="42"/>
      <c r="Z16" s="42"/>
      <c r="AA16" s="42"/>
      <c r="AB16" s="42"/>
      <c r="AC16" s="42"/>
      <c r="AD16" s="42"/>
      <c r="AE16" s="42"/>
      <c r="AF16" s="42"/>
      <c r="AG16" s="42"/>
      <c r="AH16" s="42"/>
      <c r="AI16" s="42"/>
      <c r="AJ16" s="42"/>
      <c r="AK16" s="42"/>
      <c r="AL16" s="42"/>
      <c r="AM16" s="42"/>
    </row>
    <row r="17" spans="1:62" ht="14.25" thickBot="1">
      <c r="A17" s="42"/>
      <c r="B17" s="159" t="s">
        <v>168</v>
      </c>
      <c r="D17" s="45"/>
      <c r="E17" s="45"/>
      <c r="F17" s="45"/>
      <c r="G17" s="45"/>
      <c r="H17" s="45"/>
      <c r="I17" s="45"/>
      <c r="L17" s="45"/>
      <c r="M17" s="45"/>
      <c r="N17" s="45"/>
      <c r="O17" s="45"/>
      <c r="P17" s="45"/>
      <c r="Q17" s="45"/>
      <c r="R17" s="45"/>
      <c r="S17" s="45"/>
      <c r="T17" s="45"/>
      <c r="U17" s="42"/>
      <c r="V17" s="42"/>
      <c r="W17" s="42"/>
      <c r="X17" s="42"/>
      <c r="Y17" s="42"/>
      <c r="Z17" s="42"/>
      <c r="AA17" s="42"/>
      <c r="AB17" s="42"/>
      <c r="AC17" s="42"/>
      <c r="AD17" s="42"/>
      <c r="AE17" s="42"/>
      <c r="AF17" s="42"/>
      <c r="AG17" s="42"/>
      <c r="AH17" s="42"/>
      <c r="AI17" s="42"/>
      <c r="AJ17" s="42"/>
      <c r="AK17" s="42"/>
      <c r="AL17" s="42"/>
      <c r="AM17" s="42"/>
      <c r="AP17" s="184" t="str">
        <f ca="1">IF(BH19=BH20,"○","! 職員表の合計人数と個票の合計人数が一致しません")</f>
        <v>○</v>
      </c>
      <c r="AQ17" s="185"/>
      <c r="AR17" s="185"/>
      <c r="AS17" s="185"/>
      <c r="AT17" s="185"/>
      <c r="AU17" s="185"/>
      <c r="AV17" s="185"/>
      <c r="AW17" s="185"/>
      <c r="AX17" s="185"/>
      <c r="AY17" s="185"/>
      <c r="AZ17" s="185"/>
      <c r="BA17" s="185"/>
      <c r="BB17" s="185"/>
      <c r="BC17" s="185"/>
      <c r="BD17" s="185"/>
      <c r="BE17" s="185"/>
      <c r="BF17" s="185"/>
      <c r="BG17" s="185"/>
      <c r="BH17" s="185"/>
      <c r="BI17" s="186"/>
    </row>
    <row r="18" spans="1:62" ht="13.5">
      <c r="A18" s="42"/>
      <c r="B18" s="45"/>
      <c r="C18" s="214" t="s">
        <v>169</v>
      </c>
      <c r="D18" s="214"/>
      <c r="E18" s="214"/>
      <c r="F18" s="214"/>
      <c r="G18" s="214"/>
      <c r="H18" s="214"/>
      <c r="I18" s="214"/>
      <c r="J18" s="214"/>
      <c r="K18" s="214"/>
      <c r="L18" s="214"/>
      <c r="M18" s="214"/>
      <c r="N18" s="214"/>
      <c r="O18" s="214"/>
      <c r="P18" s="214"/>
      <c r="Q18" s="214"/>
      <c r="R18" s="214"/>
      <c r="S18" s="214"/>
      <c r="T18" s="214"/>
      <c r="U18" s="214"/>
      <c r="V18" s="214"/>
      <c r="W18" s="214"/>
      <c r="X18" s="219">
        <f ca="1">SUM(別添!$I$5:$I$30)</f>
        <v>0</v>
      </c>
      <c r="Y18" s="219"/>
      <c r="Z18" s="219"/>
      <c r="AA18" s="219"/>
      <c r="AB18" s="219"/>
      <c r="AC18" s="42" t="s">
        <v>167</v>
      </c>
      <c r="AD18" s="42"/>
      <c r="AE18" s="42"/>
      <c r="AF18" s="42"/>
      <c r="AG18" s="42"/>
      <c r="AH18" s="42"/>
      <c r="AI18" s="42"/>
      <c r="AJ18" s="42"/>
      <c r="AK18" s="42"/>
      <c r="AL18" s="42"/>
      <c r="AM18" s="42"/>
    </row>
    <row r="19" spans="1:62" ht="13.5">
      <c r="A19" s="42"/>
      <c r="B19" s="45"/>
      <c r="C19" s="214" t="s">
        <v>82</v>
      </c>
      <c r="D19" s="214"/>
      <c r="E19" s="214"/>
      <c r="F19" s="214"/>
      <c r="G19" s="214"/>
      <c r="H19" s="214"/>
      <c r="I19" s="214"/>
      <c r="J19" s="214"/>
      <c r="K19" s="214"/>
      <c r="L19" s="214"/>
      <c r="M19" s="214"/>
      <c r="N19" s="214"/>
      <c r="O19" s="214"/>
      <c r="P19" s="214"/>
      <c r="Q19" s="214"/>
      <c r="R19" s="214"/>
      <c r="S19" s="214"/>
      <c r="T19" s="214"/>
      <c r="U19" s="214"/>
      <c r="V19" s="214"/>
      <c r="W19" s="214"/>
      <c r="X19" s="219">
        <f ca="1">SUM(別添!$K$5:$K$30)</f>
        <v>0</v>
      </c>
      <c r="Y19" s="219"/>
      <c r="Z19" s="219"/>
      <c r="AA19" s="219"/>
      <c r="AB19" s="219"/>
      <c r="AC19" s="42" t="s">
        <v>167</v>
      </c>
      <c r="AD19" s="42"/>
      <c r="AE19" s="42"/>
      <c r="AF19" s="42"/>
      <c r="AG19" s="42"/>
      <c r="AH19" s="42"/>
      <c r="AI19" s="42"/>
      <c r="AJ19" s="42"/>
      <c r="AK19" s="42"/>
      <c r="AL19" s="42"/>
      <c r="AM19" s="42"/>
      <c r="AP19" s="187" t="s">
        <v>220</v>
      </c>
      <c r="AQ19" s="188"/>
      <c r="AR19" s="189"/>
      <c r="AS19" s="187" t="s">
        <v>217</v>
      </c>
      <c r="AT19" s="188"/>
      <c r="AU19" s="189"/>
      <c r="AV19" s="225">
        <f>COUNTIFS(職員表!O6:O86,20)</f>
        <v>0</v>
      </c>
      <c r="AW19" s="226"/>
      <c r="AX19" s="189" t="s">
        <v>218</v>
      </c>
      <c r="AY19" s="187" t="s">
        <v>219</v>
      </c>
      <c r="AZ19" s="188"/>
      <c r="BA19" s="189"/>
      <c r="BB19" s="225">
        <f>COUNTIFS(職員表!O6:O86,5)</f>
        <v>0</v>
      </c>
      <c r="BC19" s="226"/>
      <c r="BD19" s="189" t="s">
        <v>218</v>
      </c>
      <c r="BE19" s="187" t="s">
        <v>222</v>
      </c>
      <c r="BF19" s="188"/>
      <c r="BG19" s="189"/>
      <c r="BH19" s="225">
        <f>SUM(AV19,BB19)</f>
        <v>0</v>
      </c>
      <c r="BI19" s="226"/>
      <c r="BJ19" s="189" t="s">
        <v>218</v>
      </c>
    </row>
    <row r="20" spans="1:62" ht="13.5">
      <c r="A20" s="42"/>
      <c r="B20" s="45"/>
      <c r="C20" s="214" t="s">
        <v>84</v>
      </c>
      <c r="D20" s="214"/>
      <c r="E20" s="214"/>
      <c r="F20" s="214"/>
      <c r="G20" s="214"/>
      <c r="H20" s="214"/>
      <c r="I20" s="214"/>
      <c r="J20" s="214"/>
      <c r="K20" s="214"/>
      <c r="L20" s="214"/>
      <c r="M20" s="214"/>
      <c r="N20" s="214"/>
      <c r="O20" s="214"/>
      <c r="P20" s="214"/>
      <c r="Q20" s="214"/>
      <c r="R20" s="214"/>
      <c r="S20" s="214"/>
      <c r="T20" s="214"/>
      <c r="U20" s="214"/>
      <c r="V20" s="214"/>
      <c r="W20" s="214"/>
      <c r="X20" s="219">
        <f ca="1">SUM(別添!$L$5:$L$30)</f>
        <v>0</v>
      </c>
      <c r="Y20" s="219"/>
      <c r="Z20" s="219"/>
      <c r="AA20" s="219"/>
      <c r="AB20" s="219"/>
      <c r="AC20" s="42" t="s">
        <v>167</v>
      </c>
      <c r="AD20" s="42"/>
      <c r="AE20" s="42"/>
      <c r="AF20" s="42"/>
      <c r="AG20" s="42"/>
      <c r="AH20" s="42"/>
      <c r="AI20" s="42"/>
      <c r="AJ20" s="42"/>
      <c r="AK20" s="42"/>
      <c r="AL20" s="42"/>
      <c r="AM20" s="42"/>
      <c r="AP20" s="187" t="s">
        <v>221</v>
      </c>
      <c r="AQ20" s="188"/>
      <c r="AR20" s="189"/>
      <c r="AS20" s="187" t="s">
        <v>217</v>
      </c>
      <c r="AT20" s="188"/>
      <c r="AU20" s="189"/>
      <c r="AV20" s="225">
        <f ca="1">SUM(別添!AM5:AM30)</f>
        <v>0</v>
      </c>
      <c r="AW20" s="226"/>
      <c r="AX20" s="189" t="s">
        <v>218</v>
      </c>
      <c r="AY20" s="187" t="s">
        <v>219</v>
      </c>
      <c r="AZ20" s="188"/>
      <c r="BA20" s="189"/>
      <c r="BB20" s="225">
        <f ca="1">SUM(別添!AN5:AN30)</f>
        <v>0</v>
      </c>
      <c r="BC20" s="226"/>
      <c r="BD20" s="189" t="s">
        <v>218</v>
      </c>
      <c r="BE20" s="187" t="s">
        <v>222</v>
      </c>
      <c r="BF20" s="188"/>
      <c r="BG20" s="189"/>
      <c r="BH20" s="225">
        <f ca="1">SUM(AV20,BB20)</f>
        <v>0</v>
      </c>
      <c r="BI20" s="226"/>
      <c r="BJ20" s="189" t="s">
        <v>218</v>
      </c>
    </row>
    <row r="21" spans="1:62" ht="13.5">
      <c r="A21" s="42"/>
      <c r="B21" s="45"/>
      <c r="C21" s="214" t="s">
        <v>85</v>
      </c>
      <c r="D21" s="214"/>
      <c r="E21" s="214"/>
      <c r="F21" s="214"/>
      <c r="G21" s="214"/>
      <c r="H21" s="214"/>
      <c r="I21" s="214"/>
      <c r="J21" s="214"/>
      <c r="K21" s="214"/>
      <c r="L21" s="214"/>
      <c r="M21" s="214"/>
      <c r="N21" s="214"/>
      <c r="O21" s="214"/>
      <c r="P21" s="214"/>
      <c r="Q21" s="214"/>
      <c r="R21" s="214"/>
      <c r="S21" s="214"/>
      <c r="T21" s="214"/>
      <c r="U21" s="214"/>
      <c r="V21" s="214"/>
      <c r="W21" s="214"/>
      <c r="X21" s="219">
        <f ca="1">SUM(別添!$M$5:$M$30)</f>
        <v>0</v>
      </c>
      <c r="Y21" s="219"/>
      <c r="Z21" s="219"/>
      <c r="AA21" s="219"/>
      <c r="AB21" s="219"/>
      <c r="AC21" s="42" t="s">
        <v>167</v>
      </c>
      <c r="AD21" s="42"/>
      <c r="AE21" s="42"/>
      <c r="AF21" s="42"/>
      <c r="AG21" s="42"/>
      <c r="AH21" s="42"/>
      <c r="AI21" s="42"/>
      <c r="AJ21" s="42"/>
      <c r="AK21" s="42"/>
      <c r="AL21" s="42"/>
      <c r="AM21" s="42"/>
    </row>
    <row r="22" spans="1:62">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row>
    <row r="23" spans="1:62">
      <c r="A23" s="47"/>
      <c r="B23" s="47" t="s">
        <v>170</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row>
    <row r="24" spans="1:62" ht="13.5">
      <c r="A24" s="47"/>
      <c r="B24" s="42" t="s">
        <v>230</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row>
    <row r="25" spans="1:62" ht="13.5">
      <c r="A25" s="47"/>
      <c r="B25" s="42" t="s">
        <v>231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row>
    <row r="26" spans="1:62" ht="13.5">
      <c r="A26" s="47"/>
      <c r="B26" s="47"/>
      <c r="C26" s="47"/>
      <c r="D26" s="42" t="s">
        <v>242</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row>
    <row r="27" spans="1:62" ht="13.5">
      <c r="A27" s="47"/>
      <c r="B27" s="42" t="s">
        <v>226</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row>
    <row r="28" spans="1:62">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62">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row>
    <row r="30" spans="1:62">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62">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row>
    <row r="32" spans="1:6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row>
    <row r="34" spans="1:39">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row>
    <row r="35" spans="1:39">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hidden="1">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row>
    <row r="37" spans="1:39">
      <c r="A37" s="47"/>
      <c r="B37" s="47"/>
      <c r="C37" s="47"/>
      <c r="D37" s="47"/>
      <c r="E37" s="47"/>
      <c r="F37" s="47"/>
      <c r="G37" s="47"/>
      <c r="H37" s="47"/>
      <c r="I37" s="47"/>
      <c r="J37" s="47"/>
      <c r="K37" s="47"/>
      <c r="L37" s="47"/>
      <c r="M37" s="47"/>
      <c r="N37" s="47"/>
      <c r="O37" s="47"/>
      <c r="P37" s="47"/>
      <c r="Q37" s="47"/>
      <c r="R37" s="47"/>
      <c r="S37" s="47"/>
      <c r="T37" s="47" t="s">
        <v>216</v>
      </c>
      <c r="V37" s="47"/>
      <c r="W37" s="47"/>
      <c r="X37" s="47"/>
      <c r="Y37" s="47"/>
      <c r="Z37" s="47"/>
      <c r="AA37" s="47"/>
      <c r="AB37" s="47"/>
      <c r="AC37" s="47"/>
      <c r="AD37" s="47"/>
      <c r="AE37" s="47"/>
      <c r="AF37" s="47"/>
      <c r="AG37" s="47"/>
      <c r="AH37" s="47"/>
      <c r="AI37" s="47"/>
      <c r="AJ37" s="47"/>
      <c r="AK37" s="47"/>
      <c r="AL37" s="47"/>
      <c r="AM37" s="47"/>
    </row>
    <row r="38" spans="1:39" ht="6" customHeight="1">
      <c r="A38" s="47"/>
      <c r="B38" s="47"/>
      <c r="C38" s="47"/>
      <c r="D38" s="47"/>
      <c r="E38" s="47"/>
      <c r="F38" s="47"/>
      <c r="G38" s="47"/>
      <c r="H38" s="47"/>
      <c r="I38" s="47"/>
      <c r="J38" s="47"/>
      <c r="K38" s="47"/>
      <c r="L38" s="47"/>
      <c r="M38" s="47"/>
      <c r="N38" s="47"/>
      <c r="O38" s="47"/>
      <c r="P38" s="47"/>
      <c r="Q38" s="47"/>
      <c r="R38" s="47"/>
      <c r="S38" s="47"/>
      <c r="T38" s="47"/>
      <c r="X38" s="47"/>
      <c r="Z38" s="47"/>
      <c r="AA38" s="47"/>
      <c r="AB38" s="47"/>
      <c r="AC38" s="47"/>
      <c r="AD38" s="47"/>
      <c r="AE38" s="47"/>
      <c r="AF38" s="47"/>
      <c r="AG38" s="47"/>
      <c r="AH38" s="47"/>
      <c r="AI38" s="47"/>
      <c r="AJ38" s="47"/>
      <c r="AK38" s="47"/>
      <c r="AL38" s="47"/>
      <c r="AM38" s="47"/>
    </row>
    <row r="39" spans="1:39">
      <c r="A39" s="47"/>
      <c r="B39" s="47"/>
      <c r="C39" s="47"/>
      <c r="D39" s="47"/>
      <c r="E39" s="47"/>
      <c r="F39" s="47"/>
      <c r="G39" s="47"/>
      <c r="H39" s="47"/>
      <c r="I39" s="47"/>
      <c r="J39" s="47"/>
      <c r="K39" s="47"/>
      <c r="L39" s="47"/>
      <c r="M39" s="47"/>
      <c r="N39" s="47"/>
      <c r="O39" s="47"/>
      <c r="P39" s="47"/>
      <c r="Q39" s="47"/>
      <c r="R39" s="47"/>
      <c r="S39" s="47"/>
      <c r="T39" s="47"/>
      <c r="U39" s="203" t="s">
        <v>198</v>
      </c>
      <c r="V39" s="204"/>
      <c r="W39" s="204"/>
      <c r="X39" s="204"/>
      <c r="Y39" s="204"/>
      <c r="Z39" s="204"/>
      <c r="AA39" s="204"/>
      <c r="AB39" s="216"/>
      <c r="AC39" s="173" t="s">
        <v>207</v>
      </c>
      <c r="AD39" s="218"/>
      <c r="AE39" s="218"/>
      <c r="AF39" s="218"/>
      <c r="AG39" s="218"/>
      <c r="AH39" s="174"/>
      <c r="AI39" s="174"/>
      <c r="AJ39" s="174"/>
      <c r="AK39" s="175"/>
      <c r="AL39" s="47"/>
      <c r="AM39" s="47"/>
    </row>
    <row r="40" spans="1:39" ht="18" customHeight="1">
      <c r="A40" s="47"/>
      <c r="B40" s="47"/>
      <c r="C40" s="47"/>
      <c r="D40" s="47"/>
      <c r="E40" s="47"/>
      <c r="F40" s="47"/>
      <c r="G40" s="47"/>
      <c r="H40" s="47"/>
      <c r="I40" s="47"/>
      <c r="J40" s="47"/>
      <c r="K40" s="47"/>
      <c r="L40" s="47"/>
      <c r="M40" s="47"/>
      <c r="N40" s="47"/>
      <c r="O40" s="47"/>
      <c r="P40" s="47"/>
      <c r="Q40" s="47"/>
      <c r="R40" s="47"/>
      <c r="S40" s="47"/>
      <c r="T40" s="47"/>
      <c r="U40" s="205"/>
      <c r="V40" s="206"/>
      <c r="W40" s="206"/>
      <c r="X40" s="206"/>
      <c r="Y40" s="206"/>
      <c r="Z40" s="206"/>
      <c r="AA40" s="206"/>
      <c r="AB40" s="217"/>
      <c r="AC40" s="215"/>
      <c r="AD40" s="215"/>
      <c r="AE40" s="215"/>
      <c r="AF40" s="215"/>
      <c r="AG40" s="215"/>
      <c r="AH40" s="215"/>
      <c r="AI40" s="215"/>
      <c r="AJ40" s="215"/>
      <c r="AK40" s="215"/>
      <c r="AL40" s="47"/>
      <c r="AM40" s="47"/>
    </row>
    <row r="41" spans="1:39" ht="18.75" customHeight="1">
      <c r="A41" s="47"/>
      <c r="B41" s="47"/>
      <c r="C41" s="47"/>
      <c r="D41" s="47"/>
      <c r="E41" s="47"/>
      <c r="F41" s="47"/>
      <c r="G41" s="47"/>
      <c r="H41" s="47"/>
      <c r="I41" s="47"/>
      <c r="J41" s="47"/>
      <c r="K41" s="47"/>
      <c r="L41" s="47"/>
      <c r="M41" s="47"/>
      <c r="N41" s="47"/>
      <c r="O41" s="47"/>
      <c r="P41" s="47"/>
      <c r="Q41" s="47"/>
      <c r="R41" s="47"/>
      <c r="S41" s="47"/>
      <c r="T41" s="47"/>
      <c r="U41" s="210" t="s">
        <v>144</v>
      </c>
      <c r="V41" s="211"/>
      <c r="W41" s="211"/>
      <c r="X41" s="211"/>
      <c r="Y41" s="211"/>
      <c r="Z41" s="211"/>
      <c r="AA41" s="211"/>
      <c r="AB41" s="121"/>
      <c r="AC41" s="202"/>
      <c r="AD41" s="202"/>
      <c r="AE41" s="202"/>
      <c r="AF41" s="202"/>
      <c r="AG41" s="202"/>
      <c r="AH41" s="202"/>
      <c r="AI41" s="202"/>
      <c r="AJ41" s="202"/>
      <c r="AK41" s="202"/>
      <c r="AL41" s="47"/>
      <c r="AM41" s="47"/>
    </row>
    <row r="42" spans="1:39" ht="18.75" customHeight="1">
      <c r="A42" s="47"/>
      <c r="B42" s="47"/>
      <c r="C42" s="47"/>
      <c r="D42" s="47"/>
      <c r="E42" s="47"/>
      <c r="F42" s="47"/>
      <c r="G42" s="47"/>
      <c r="H42" s="47"/>
      <c r="I42" s="47"/>
      <c r="J42" s="47"/>
      <c r="K42" s="47"/>
      <c r="L42" s="47"/>
      <c r="M42" s="47"/>
      <c r="N42" s="47"/>
      <c r="O42" s="47"/>
      <c r="P42" s="47"/>
      <c r="Q42" s="47"/>
      <c r="R42" s="47"/>
      <c r="S42" s="47"/>
      <c r="T42" s="47"/>
      <c r="U42" s="210" t="s">
        <v>145</v>
      </c>
      <c r="V42" s="211"/>
      <c r="W42" s="211"/>
      <c r="X42" s="211"/>
      <c r="Y42" s="211"/>
      <c r="Z42" s="211"/>
      <c r="AA42" s="211"/>
      <c r="AB42" s="121"/>
      <c r="AC42" s="202"/>
      <c r="AD42" s="202"/>
      <c r="AE42" s="202"/>
      <c r="AF42" s="202"/>
      <c r="AG42" s="202"/>
      <c r="AH42" s="202"/>
      <c r="AI42" s="202"/>
      <c r="AJ42" s="202"/>
      <c r="AK42" s="202"/>
      <c r="AL42" s="47"/>
      <c r="AM42" s="47"/>
    </row>
    <row r="43" spans="1:39" ht="18.75" customHeight="1">
      <c r="A43" s="47"/>
      <c r="B43" s="47"/>
      <c r="C43" s="47"/>
      <c r="D43" s="47"/>
      <c r="E43" s="47"/>
      <c r="F43" s="47"/>
      <c r="G43" s="47"/>
      <c r="H43" s="47"/>
      <c r="I43" s="47"/>
      <c r="J43" s="47"/>
      <c r="K43" s="47"/>
      <c r="L43" s="47"/>
      <c r="M43" s="47"/>
      <c r="N43" s="47"/>
      <c r="O43" s="47"/>
      <c r="P43" s="47"/>
      <c r="Q43" s="47"/>
      <c r="R43" s="47"/>
      <c r="S43" s="47"/>
      <c r="T43" s="47"/>
      <c r="U43" s="203" t="s">
        <v>146</v>
      </c>
      <c r="V43" s="204"/>
      <c r="W43" s="204"/>
      <c r="X43" s="120"/>
      <c r="Y43" s="207" t="s">
        <v>143</v>
      </c>
      <c r="Z43" s="208"/>
      <c r="AA43" s="208"/>
      <c r="AB43" s="209"/>
      <c r="AC43" s="202"/>
      <c r="AD43" s="202"/>
      <c r="AE43" s="202"/>
      <c r="AF43" s="202"/>
      <c r="AG43" s="202"/>
      <c r="AH43" s="202"/>
      <c r="AI43" s="202"/>
      <c r="AJ43" s="202"/>
      <c r="AK43" s="202"/>
      <c r="AL43" s="47"/>
      <c r="AM43" s="47"/>
    </row>
    <row r="44" spans="1:39" ht="18.75" customHeight="1">
      <c r="A44" s="47"/>
      <c r="B44" s="47"/>
      <c r="C44" s="47"/>
      <c r="D44" s="47"/>
      <c r="E44" s="47"/>
      <c r="F44" s="47"/>
      <c r="G44" s="47"/>
      <c r="H44" s="47"/>
      <c r="I44" s="47"/>
      <c r="J44" s="47"/>
      <c r="K44" s="47"/>
      <c r="L44" s="47"/>
      <c r="M44" s="47"/>
      <c r="N44" s="47"/>
      <c r="O44" s="47"/>
      <c r="P44" s="47"/>
      <c r="Q44" s="47"/>
      <c r="R44" s="47"/>
      <c r="S44" s="47"/>
      <c r="T44" s="47"/>
      <c r="U44" s="205"/>
      <c r="V44" s="206"/>
      <c r="W44" s="206"/>
      <c r="X44" s="122"/>
      <c r="Y44" s="207" t="s">
        <v>147</v>
      </c>
      <c r="Z44" s="208"/>
      <c r="AA44" s="208"/>
      <c r="AB44" s="209"/>
      <c r="AC44" s="202"/>
      <c r="AD44" s="202"/>
      <c r="AE44" s="202"/>
      <c r="AF44" s="202"/>
      <c r="AG44" s="202"/>
      <c r="AH44" s="202"/>
      <c r="AI44" s="202"/>
      <c r="AJ44" s="202"/>
      <c r="AK44" s="202"/>
      <c r="AL44" s="47"/>
      <c r="AM44" s="47"/>
    </row>
    <row r="45" spans="1:39" ht="18.75" customHeight="1">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row r="46" spans="1:39">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row>
    <row r="47" spans="1:39">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row>
    <row r="48" spans="1:39">
      <c r="A48" s="47"/>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row>
    <row r="49" spans="1:39">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row>
    <row r="50" spans="1:39">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row>
  </sheetData>
  <mergeCells count="39">
    <mergeCell ref="BH19:BI19"/>
    <mergeCell ref="BH20:BI20"/>
    <mergeCell ref="D12:E12"/>
    <mergeCell ref="AV19:AW19"/>
    <mergeCell ref="BB19:BC19"/>
    <mergeCell ref="AV20:AW20"/>
    <mergeCell ref="BB20:BC20"/>
    <mergeCell ref="AD39:AG39"/>
    <mergeCell ref="AJ3:AK3"/>
    <mergeCell ref="AG3:AH3"/>
    <mergeCell ref="AD3:AE3"/>
    <mergeCell ref="C20:W20"/>
    <mergeCell ref="C21:W21"/>
    <mergeCell ref="C18:W18"/>
    <mergeCell ref="X18:AB18"/>
    <mergeCell ref="X19:AB19"/>
    <mergeCell ref="X20:AB20"/>
    <mergeCell ref="X21:AB21"/>
    <mergeCell ref="A5:G5"/>
    <mergeCell ref="W7:AK7"/>
    <mergeCell ref="W8:AK8"/>
    <mergeCell ref="A13:AM13"/>
    <mergeCell ref="A10:AM10"/>
    <mergeCell ref="G12:H12"/>
    <mergeCell ref="J12:K12"/>
    <mergeCell ref="AC44:AK44"/>
    <mergeCell ref="U43:W44"/>
    <mergeCell ref="Y43:AB43"/>
    <mergeCell ref="Y44:AB44"/>
    <mergeCell ref="AC43:AK43"/>
    <mergeCell ref="U41:AA41"/>
    <mergeCell ref="U42:AA42"/>
    <mergeCell ref="AC41:AK41"/>
    <mergeCell ref="AC42:AK42"/>
    <mergeCell ref="B15:J15"/>
    <mergeCell ref="K15:R15"/>
    <mergeCell ref="C19:W19"/>
    <mergeCell ref="AC40:AK40"/>
    <mergeCell ref="U39:AB40"/>
  </mergeCells>
  <phoneticPr fontId="3"/>
  <printOptions horizontalCentered="1"/>
  <pageMargins left="0.70866141732283472" right="0.70866141732283472" top="0.9448818897637796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N46"/>
  <sheetViews>
    <sheetView showZeros="0" view="pageBreakPreview" zoomScale="130" zoomScaleNormal="100" zoomScaleSheetLayoutView="130" workbookViewId="0">
      <selection activeCell="B5" sqref="B5"/>
    </sheetView>
  </sheetViews>
  <sheetFormatPr defaultColWidth="2.125" defaultRowHeight="13.5"/>
  <cols>
    <col min="1" max="1" width="3.125" style="7" customWidth="1"/>
    <col min="2" max="2" width="12.875" style="7" customWidth="1"/>
    <col min="3" max="3" width="30.125" style="7" customWidth="1"/>
    <col min="4" max="4" width="20.875" style="7" customWidth="1"/>
    <col min="5" max="5" width="13.875" style="7" bestFit="1" customWidth="1"/>
    <col min="6" max="6" width="8.125" style="7" bestFit="1" customWidth="1"/>
    <col min="7" max="7" width="20.875" style="7" customWidth="1"/>
    <col min="8" max="8" width="13.875" style="7" customWidth="1"/>
    <col min="9" max="9" width="7.625" style="7" customWidth="1"/>
    <col min="10" max="10" width="7.375" style="7" bestFit="1" customWidth="1"/>
    <col min="11" max="13" width="7.625" style="7" customWidth="1"/>
    <col min="14" max="14" width="8.875" style="7" customWidth="1"/>
    <col min="15" max="16" width="2.125" style="7"/>
    <col min="17" max="17" width="4.5" style="7" bestFit="1" customWidth="1"/>
    <col min="18" max="24" width="2.125" style="7"/>
    <col min="25" max="25" width="3.625" style="7" bestFit="1" customWidth="1"/>
    <col min="26" max="38" width="2.125" style="7"/>
    <col min="39" max="40" width="3.125" style="7" hidden="1" customWidth="1"/>
    <col min="41" max="16384" width="2.125" style="7"/>
  </cols>
  <sheetData>
    <row r="1" spans="1:40">
      <c r="A1" s="7" t="s">
        <v>232</v>
      </c>
    </row>
    <row r="2" spans="1:40">
      <c r="A2" s="113"/>
    </row>
    <row r="3" spans="1:40" ht="18" customHeight="1">
      <c r="A3" s="230" t="s">
        <v>141</v>
      </c>
      <c r="B3" s="231" t="s">
        <v>46</v>
      </c>
      <c r="C3" s="227" t="s">
        <v>45</v>
      </c>
      <c r="D3" s="227" t="s">
        <v>47</v>
      </c>
      <c r="E3" s="227" t="s">
        <v>4</v>
      </c>
      <c r="F3" s="236" t="s">
        <v>208</v>
      </c>
      <c r="G3" s="234" t="s">
        <v>165</v>
      </c>
      <c r="H3" s="232" t="s">
        <v>166</v>
      </c>
      <c r="I3" s="228" t="s">
        <v>243</v>
      </c>
      <c r="J3" s="228"/>
      <c r="K3" s="228"/>
      <c r="L3" s="228"/>
      <c r="M3" s="228"/>
      <c r="N3" s="229"/>
    </row>
    <row r="4" spans="1:40" ht="34.5" thickBot="1">
      <c r="A4" s="230"/>
      <c r="B4" s="231"/>
      <c r="C4" s="227"/>
      <c r="D4" s="227"/>
      <c r="E4" s="227"/>
      <c r="F4" s="237"/>
      <c r="G4" s="235"/>
      <c r="H4" s="233"/>
      <c r="I4" s="112" t="s">
        <v>174</v>
      </c>
      <c r="J4" s="112" t="s">
        <v>139</v>
      </c>
      <c r="K4" s="112" t="s">
        <v>173</v>
      </c>
      <c r="L4" s="112" t="s">
        <v>172</v>
      </c>
      <c r="M4" s="111" t="s">
        <v>171</v>
      </c>
      <c r="N4" s="130" t="s">
        <v>48</v>
      </c>
    </row>
    <row r="5" spans="1:40" ht="22.5" customHeight="1" thickBot="1">
      <c r="A5" s="114">
        <f>ROW()-4</f>
        <v>1</v>
      </c>
      <c r="B5" s="177">
        <f ca="1">IFERROR(INDIRECT("個票"&amp;$A5&amp;"！$h$7"),"")</f>
        <v>0</v>
      </c>
      <c r="C5" s="164">
        <f t="shared" ref="C5:C29" ca="1" si="0">IFERROR(INDIRECT("個票"&amp;$A5&amp;"！$t$7"),"")</f>
        <v>0</v>
      </c>
      <c r="D5" s="7">
        <f t="shared" ref="D5:D29" ca="1" si="1">IFERROR(INDIRECT("個票"&amp;$A5&amp;"！$h$10"),"")</f>
        <v>0</v>
      </c>
      <c r="E5" s="164">
        <f t="shared" ref="E5:E29" ca="1" si="2">IFERROR(INDIRECT("個票"&amp;$A5&amp;"！$AC$9"),"")</f>
        <v>0</v>
      </c>
      <c r="F5" s="164">
        <f t="shared" ref="F5:F29" ca="1" si="3">IFERROR(INDIRECT("個票"&amp;$A5&amp;"！$d$9"),"")</f>
        <v>0</v>
      </c>
      <c r="G5" s="164" t="str">
        <f t="shared" ref="G5:G29" ca="1" si="4">IFERROR(INDIRECT("個票"&amp;$A5&amp;"！$H$9")&amp;INDIRECT("個票"&amp;$A5&amp;"！$L$9"),"")</f>
        <v/>
      </c>
      <c r="H5" s="164" t="str">
        <f ca="1">IF(N5&gt;0,実績報告書!$W$7,"")</f>
        <v/>
      </c>
      <c r="I5" s="118">
        <f t="shared" ref="I5:I29" ca="1" si="5">IFERROR(INDIRECT("個票"&amp;$A5&amp;"！$ai$21"),"")</f>
        <v>0</v>
      </c>
      <c r="J5" s="165">
        <f t="shared" ref="J5:J29" ca="1" si="6">IFERROR(INDIRECT("個票"&amp;$A5&amp;"！$ao$22"),"")</f>
        <v>0</v>
      </c>
      <c r="K5" s="118">
        <f t="shared" ref="K5:K29" ca="1" si="7">IFERROR(INDIRECT("個票"&amp;$A5&amp;"！$ai$24"),"")</f>
        <v>0</v>
      </c>
      <c r="L5" s="178">
        <f t="shared" ref="L5:L29" ca="1" si="8">IFERROR(INDIRECT("個票"&amp;$A5&amp;"！$ai$39"),"")</f>
        <v>0</v>
      </c>
      <c r="M5" s="119">
        <f ca="1">IFERROR(INDIRECT("個票"&amp;$A5&amp;"！$ai$47"),"")</f>
        <v>0</v>
      </c>
      <c r="N5" s="178">
        <f t="shared" ref="N5:N29" ca="1" si="9">SUM(I5,K5,L5,M5)</f>
        <v>0</v>
      </c>
      <c r="Q5" s="151" t="str">
        <f ca="1">IF(_xlfn.SHEETS()-4=COUNTIF(N5:N32,"&gt;0"),"○","！（本表の事業所数と個票の枚数が一致しません）")</f>
        <v>！（本表の事業所数と個票の枚数が一致しません）</v>
      </c>
      <c r="R5" s="152"/>
      <c r="S5" s="152"/>
      <c r="T5" s="152"/>
      <c r="U5" s="152"/>
      <c r="V5" s="152"/>
      <c r="W5" s="152"/>
      <c r="X5" s="152"/>
      <c r="Y5" s="152"/>
      <c r="Z5" s="152"/>
      <c r="AA5" s="152"/>
      <c r="AB5" s="152"/>
      <c r="AC5" s="152"/>
      <c r="AD5" s="152"/>
      <c r="AE5" s="152"/>
      <c r="AF5" s="152"/>
      <c r="AG5" s="152"/>
      <c r="AH5" s="152"/>
      <c r="AI5" s="152"/>
      <c r="AJ5" s="149"/>
      <c r="AM5" s="7">
        <f ca="1">IFERROR(INDIRECT("個票"&amp;$A5&amp;"！$m$22"),"")</f>
        <v>0</v>
      </c>
      <c r="AN5" s="7">
        <f ca="1">IFERROR(INDIRECT("個票"&amp;$A5&amp;"！$v$22"),"")</f>
        <v>0</v>
      </c>
    </row>
    <row r="6" spans="1:40" ht="22.5" customHeight="1">
      <c r="A6" s="114">
        <f t="shared" ref="A6:A29" si="10">ROW()-4</f>
        <v>2</v>
      </c>
      <c r="B6" s="164" t="str">
        <f t="shared" ref="B6:B29" ca="1" si="11">IFERROR(INDIRECT("個票"&amp;$A6&amp;"！$h$7"),"")</f>
        <v/>
      </c>
      <c r="C6" s="164" t="str">
        <f t="shared" ca="1" si="0"/>
        <v/>
      </c>
      <c r="D6" s="164" t="str">
        <f t="shared" ca="1" si="1"/>
        <v/>
      </c>
      <c r="E6" s="164" t="str">
        <f t="shared" ca="1" si="2"/>
        <v/>
      </c>
      <c r="F6" s="164" t="str">
        <f t="shared" ca="1" si="3"/>
        <v/>
      </c>
      <c r="G6" s="164" t="str">
        <f t="shared" ca="1" si="4"/>
        <v/>
      </c>
      <c r="H6" s="164" t="str">
        <f ca="1">IF(N6&gt;0,実績報告書!$W$7,"")</f>
        <v/>
      </c>
      <c r="I6" s="118" t="str">
        <f t="shared" ca="1" si="5"/>
        <v/>
      </c>
      <c r="J6" s="165" t="str">
        <f t="shared" ca="1" si="6"/>
        <v/>
      </c>
      <c r="K6" s="118" t="str">
        <f t="shared" ca="1" si="7"/>
        <v/>
      </c>
      <c r="L6" s="178" t="str">
        <f t="shared" ca="1" si="8"/>
        <v/>
      </c>
      <c r="M6" s="119" t="str">
        <f ca="1">IFERROR(INDIRECT("個票"&amp;$A6&amp;"！$ai$47"),"")</f>
        <v/>
      </c>
      <c r="N6" s="178">
        <f t="shared" ca="1" si="9"/>
        <v>0</v>
      </c>
      <c r="Q6" s="150"/>
      <c r="AM6" s="7" t="str">
        <f t="shared" ref="AM6:AM30" ca="1" si="12">IFERROR(INDIRECT("個票"&amp;$A6&amp;"！$m$22"),"")</f>
        <v/>
      </c>
      <c r="AN6" s="7" t="str">
        <f t="shared" ref="AN6:AN30" ca="1" si="13">IFERROR(INDIRECT("個票"&amp;$A6&amp;"！$v$22"),"")</f>
        <v/>
      </c>
    </row>
    <row r="7" spans="1:40" ht="22.5" customHeight="1">
      <c r="A7" s="114">
        <f t="shared" si="10"/>
        <v>3</v>
      </c>
      <c r="B7" s="164" t="str">
        <f t="shared" ca="1" si="11"/>
        <v/>
      </c>
      <c r="C7" s="164" t="str">
        <f t="shared" ca="1" si="0"/>
        <v/>
      </c>
      <c r="D7" s="164" t="str">
        <f t="shared" ca="1" si="1"/>
        <v/>
      </c>
      <c r="E7" s="164" t="str">
        <f t="shared" ca="1" si="2"/>
        <v/>
      </c>
      <c r="F7" s="164" t="str">
        <f t="shared" ca="1" si="3"/>
        <v/>
      </c>
      <c r="G7" s="164" t="str">
        <f t="shared" ca="1" si="4"/>
        <v/>
      </c>
      <c r="H7" s="164" t="str">
        <f ca="1">IF(N7&gt;0,実績報告書!$W$7,"")</f>
        <v/>
      </c>
      <c r="I7" s="118" t="str">
        <f t="shared" ca="1" si="5"/>
        <v/>
      </c>
      <c r="J7" s="165" t="str">
        <f t="shared" ca="1" si="6"/>
        <v/>
      </c>
      <c r="K7" s="118" t="str">
        <f t="shared" ca="1" si="7"/>
        <v/>
      </c>
      <c r="L7" s="178" t="str">
        <f t="shared" ca="1" si="8"/>
        <v/>
      </c>
      <c r="M7" s="119" t="str">
        <f t="shared" ref="M7:M29" ca="1" si="14">IFERROR(INDIRECT("個票"&amp;$A7&amp;"！$ai$47"),"")</f>
        <v/>
      </c>
      <c r="N7" s="178">
        <f t="shared" ca="1" si="9"/>
        <v>0</v>
      </c>
      <c r="AM7" s="7" t="str">
        <f t="shared" ca="1" si="12"/>
        <v/>
      </c>
      <c r="AN7" s="7" t="str">
        <f t="shared" ca="1" si="13"/>
        <v/>
      </c>
    </row>
    <row r="8" spans="1:40" ht="22.5" customHeight="1">
      <c r="A8" s="114">
        <f t="shared" si="10"/>
        <v>4</v>
      </c>
      <c r="B8" s="164" t="str">
        <f t="shared" ca="1" si="11"/>
        <v/>
      </c>
      <c r="C8" s="164" t="str">
        <f t="shared" ca="1" si="0"/>
        <v/>
      </c>
      <c r="D8" s="164" t="str">
        <f t="shared" ca="1" si="1"/>
        <v/>
      </c>
      <c r="E8" s="164" t="str">
        <f t="shared" ca="1" si="2"/>
        <v/>
      </c>
      <c r="F8" s="164" t="str">
        <f t="shared" ca="1" si="3"/>
        <v/>
      </c>
      <c r="G8" s="164" t="str">
        <f t="shared" ca="1" si="4"/>
        <v/>
      </c>
      <c r="H8" s="164" t="str">
        <f ca="1">IF(N8&gt;0,実績報告書!$W$7,"")</f>
        <v/>
      </c>
      <c r="I8" s="118" t="str">
        <f t="shared" ca="1" si="5"/>
        <v/>
      </c>
      <c r="J8" s="165" t="str">
        <f t="shared" ca="1" si="6"/>
        <v/>
      </c>
      <c r="K8" s="118" t="str">
        <f t="shared" ca="1" si="7"/>
        <v/>
      </c>
      <c r="L8" s="178" t="str">
        <f t="shared" ca="1" si="8"/>
        <v/>
      </c>
      <c r="M8" s="119" t="str">
        <f t="shared" ca="1" si="14"/>
        <v/>
      </c>
      <c r="N8" s="178">
        <f t="shared" ca="1" si="9"/>
        <v>0</v>
      </c>
      <c r="AM8" s="7" t="str">
        <f t="shared" ca="1" si="12"/>
        <v/>
      </c>
      <c r="AN8" s="7" t="str">
        <f t="shared" ca="1" si="13"/>
        <v/>
      </c>
    </row>
    <row r="9" spans="1:40" ht="22.5" customHeight="1">
      <c r="A9" s="114">
        <f t="shared" si="10"/>
        <v>5</v>
      </c>
      <c r="B9" s="164" t="str">
        <f t="shared" ca="1" si="11"/>
        <v/>
      </c>
      <c r="C9" s="164" t="str">
        <f t="shared" ca="1" si="0"/>
        <v/>
      </c>
      <c r="D9" s="164" t="str">
        <f t="shared" ca="1" si="1"/>
        <v/>
      </c>
      <c r="E9" s="164" t="str">
        <f t="shared" ca="1" si="2"/>
        <v/>
      </c>
      <c r="F9" s="164" t="str">
        <f t="shared" ca="1" si="3"/>
        <v/>
      </c>
      <c r="G9" s="164" t="str">
        <f t="shared" ca="1" si="4"/>
        <v/>
      </c>
      <c r="H9" s="164" t="str">
        <f ca="1">IF(N9&gt;0,実績報告書!$W$7,"")</f>
        <v/>
      </c>
      <c r="I9" s="118" t="str">
        <f t="shared" ca="1" si="5"/>
        <v/>
      </c>
      <c r="J9" s="165" t="str">
        <f t="shared" ca="1" si="6"/>
        <v/>
      </c>
      <c r="K9" s="118" t="str">
        <f t="shared" ca="1" si="7"/>
        <v/>
      </c>
      <c r="L9" s="178" t="str">
        <f t="shared" ca="1" si="8"/>
        <v/>
      </c>
      <c r="M9" s="119" t="str">
        <f t="shared" ca="1" si="14"/>
        <v/>
      </c>
      <c r="N9" s="178">
        <f t="shared" ca="1" si="9"/>
        <v>0</v>
      </c>
      <c r="AM9" s="7" t="str">
        <f t="shared" ca="1" si="12"/>
        <v/>
      </c>
      <c r="AN9" s="7" t="str">
        <f t="shared" ca="1" si="13"/>
        <v/>
      </c>
    </row>
    <row r="10" spans="1:40" ht="22.5" customHeight="1">
      <c r="A10" s="114">
        <f t="shared" si="10"/>
        <v>6</v>
      </c>
      <c r="B10" s="164" t="str">
        <f t="shared" ca="1" si="11"/>
        <v/>
      </c>
      <c r="C10" s="164" t="str">
        <f t="shared" ca="1" si="0"/>
        <v/>
      </c>
      <c r="D10" s="164" t="str">
        <f t="shared" ca="1" si="1"/>
        <v/>
      </c>
      <c r="E10" s="164" t="str">
        <f t="shared" ca="1" si="2"/>
        <v/>
      </c>
      <c r="F10" s="164" t="str">
        <f t="shared" ca="1" si="3"/>
        <v/>
      </c>
      <c r="G10" s="164" t="str">
        <f t="shared" ca="1" si="4"/>
        <v/>
      </c>
      <c r="H10" s="164" t="str">
        <f ca="1">IF(N10&gt;0,実績報告書!$W$7,"")</f>
        <v/>
      </c>
      <c r="I10" s="118" t="str">
        <f t="shared" ca="1" si="5"/>
        <v/>
      </c>
      <c r="J10" s="165" t="str">
        <f t="shared" ca="1" si="6"/>
        <v/>
      </c>
      <c r="K10" s="118" t="str">
        <f t="shared" ca="1" si="7"/>
        <v/>
      </c>
      <c r="L10" s="178" t="str">
        <f t="shared" ca="1" si="8"/>
        <v/>
      </c>
      <c r="M10" s="119" t="str">
        <f t="shared" ca="1" si="14"/>
        <v/>
      </c>
      <c r="N10" s="178">
        <f t="shared" ca="1" si="9"/>
        <v>0</v>
      </c>
      <c r="AM10" s="7" t="str">
        <f t="shared" ca="1" si="12"/>
        <v/>
      </c>
      <c r="AN10" s="7" t="str">
        <f t="shared" ca="1" si="13"/>
        <v/>
      </c>
    </row>
    <row r="11" spans="1:40" ht="22.5" customHeight="1">
      <c r="A11" s="114">
        <f t="shared" si="10"/>
        <v>7</v>
      </c>
      <c r="B11" s="164" t="str">
        <f t="shared" ca="1" si="11"/>
        <v/>
      </c>
      <c r="C11" s="164" t="str">
        <f t="shared" ca="1" si="0"/>
        <v/>
      </c>
      <c r="D11" s="164" t="str">
        <f t="shared" ca="1" si="1"/>
        <v/>
      </c>
      <c r="E11" s="164" t="str">
        <f t="shared" ca="1" si="2"/>
        <v/>
      </c>
      <c r="F11" s="164" t="str">
        <f t="shared" ca="1" si="3"/>
        <v/>
      </c>
      <c r="G11" s="164" t="str">
        <f t="shared" ca="1" si="4"/>
        <v/>
      </c>
      <c r="H11" s="164" t="str">
        <f ca="1">IF(N11&gt;0,実績報告書!$W$7,"")</f>
        <v/>
      </c>
      <c r="I11" s="118" t="str">
        <f t="shared" ca="1" si="5"/>
        <v/>
      </c>
      <c r="J11" s="165" t="str">
        <f t="shared" ca="1" si="6"/>
        <v/>
      </c>
      <c r="K11" s="118" t="str">
        <f t="shared" ca="1" si="7"/>
        <v/>
      </c>
      <c r="L11" s="178" t="str">
        <f t="shared" ca="1" si="8"/>
        <v/>
      </c>
      <c r="M11" s="119" t="str">
        <f t="shared" ca="1" si="14"/>
        <v/>
      </c>
      <c r="N11" s="178">
        <f t="shared" ca="1" si="9"/>
        <v>0</v>
      </c>
      <c r="AM11" s="7" t="str">
        <f t="shared" ca="1" si="12"/>
        <v/>
      </c>
      <c r="AN11" s="7" t="str">
        <f t="shared" ca="1" si="13"/>
        <v/>
      </c>
    </row>
    <row r="12" spans="1:40" ht="22.5" customHeight="1">
      <c r="A12" s="114">
        <f t="shared" si="10"/>
        <v>8</v>
      </c>
      <c r="B12" s="164" t="str">
        <f t="shared" ca="1" si="11"/>
        <v/>
      </c>
      <c r="C12" s="164" t="str">
        <f t="shared" ca="1" si="0"/>
        <v/>
      </c>
      <c r="D12" s="164" t="str">
        <f t="shared" ca="1" si="1"/>
        <v/>
      </c>
      <c r="E12" s="164" t="str">
        <f t="shared" ca="1" si="2"/>
        <v/>
      </c>
      <c r="F12" s="164" t="str">
        <f t="shared" ca="1" si="3"/>
        <v/>
      </c>
      <c r="G12" s="164" t="str">
        <f t="shared" ca="1" si="4"/>
        <v/>
      </c>
      <c r="H12" s="164" t="str">
        <f ca="1">IF(N12&gt;0,実績報告書!$W$7,"")</f>
        <v/>
      </c>
      <c r="I12" s="118" t="str">
        <f t="shared" ca="1" si="5"/>
        <v/>
      </c>
      <c r="J12" s="165" t="str">
        <f t="shared" ca="1" si="6"/>
        <v/>
      </c>
      <c r="K12" s="118" t="str">
        <f t="shared" ca="1" si="7"/>
        <v/>
      </c>
      <c r="L12" s="178" t="str">
        <f t="shared" ca="1" si="8"/>
        <v/>
      </c>
      <c r="M12" s="119" t="str">
        <f t="shared" ca="1" si="14"/>
        <v/>
      </c>
      <c r="N12" s="178">
        <f t="shared" ca="1" si="9"/>
        <v>0</v>
      </c>
      <c r="AM12" s="7" t="str">
        <f t="shared" ca="1" si="12"/>
        <v/>
      </c>
      <c r="AN12" s="7" t="str">
        <f t="shared" ca="1" si="13"/>
        <v/>
      </c>
    </row>
    <row r="13" spans="1:40" ht="22.5" customHeight="1">
      <c r="A13" s="114">
        <f t="shared" si="10"/>
        <v>9</v>
      </c>
      <c r="B13" s="164" t="str">
        <f t="shared" ca="1" si="11"/>
        <v/>
      </c>
      <c r="C13" s="164" t="str">
        <f t="shared" ca="1" si="0"/>
        <v/>
      </c>
      <c r="D13" s="164" t="str">
        <f t="shared" ca="1" si="1"/>
        <v/>
      </c>
      <c r="E13" s="164" t="str">
        <f t="shared" ca="1" si="2"/>
        <v/>
      </c>
      <c r="F13" s="164" t="str">
        <f t="shared" ca="1" si="3"/>
        <v/>
      </c>
      <c r="G13" s="164" t="str">
        <f t="shared" ca="1" si="4"/>
        <v/>
      </c>
      <c r="H13" s="164" t="str">
        <f ca="1">IF(N13&gt;0,実績報告書!$W$7,"")</f>
        <v/>
      </c>
      <c r="I13" s="118" t="str">
        <f t="shared" ca="1" si="5"/>
        <v/>
      </c>
      <c r="J13" s="165" t="str">
        <f t="shared" ca="1" si="6"/>
        <v/>
      </c>
      <c r="K13" s="118" t="str">
        <f t="shared" ca="1" si="7"/>
        <v/>
      </c>
      <c r="L13" s="178" t="str">
        <f t="shared" ca="1" si="8"/>
        <v/>
      </c>
      <c r="M13" s="119" t="str">
        <f t="shared" ca="1" si="14"/>
        <v/>
      </c>
      <c r="N13" s="178">
        <f t="shared" ca="1" si="9"/>
        <v>0</v>
      </c>
      <c r="AM13" s="7" t="str">
        <f t="shared" ca="1" si="12"/>
        <v/>
      </c>
      <c r="AN13" s="7" t="str">
        <f t="shared" ca="1" si="13"/>
        <v/>
      </c>
    </row>
    <row r="14" spans="1:40" ht="22.5" customHeight="1">
      <c r="A14" s="114">
        <f t="shared" si="10"/>
        <v>10</v>
      </c>
      <c r="B14" s="164" t="str">
        <f t="shared" ca="1" si="11"/>
        <v/>
      </c>
      <c r="C14" s="164" t="str">
        <f t="shared" ca="1" si="0"/>
        <v/>
      </c>
      <c r="D14" s="164" t="str">
        <f t="shared" ca="1" si="1"/>
        <v/>
      </c>
      <c r="E14" s="164" t="str">
        <f t="shared" ca="1" si="2"/>
        <v/>
      </c>
      <c r="F14" s="164" t="str">
        <f t="shared" ca="1" si="3"/>
        <v/>
      </c>
      <c r="G14" s="164" t="str">
        <f t="shared" ca="1" si="4"/>
        <v/>
      </c>
      <c r="H14" s="164" t="str">
        <f ca="1">IF(N14&gt;0,実績報告書!$W$7,"")</f>
        <v/>
      </c>
      <c r="I14" s="118" t="str">
        <f t="shared" ca="1" si="5"/>
        <v/>
      </c>
      <c r="J14" s="165" t="str">
        <f t="shared" ca="1" si="6"/>
        <v/>
      </c>
      <c r="K14" s="118" t="str">
        <f t="shared" ca="1" si="7"/>
        <v/>
      </c>
      <c r="L14" s="178" t="str">
        <f t="shared" ca="1" si="8"/>
        <v/>
      </c>
      <c r="M14" s="119" t="str">
        <f t="shared" ca="1" si="14"/>
        <v/>
      </c>
      <c r="N14" s="178">
        <f t="shared" ca="1" si="9"/>
        <v>0</v>
      </c>
      <c r="AM14" s="7" t="str">
        <f t="shared" ca="1" si="12"/>
        <v/>
      </c>
      <c r="AN14" s="7" t="str">
        <f t="shared" ca="1" si="13"/>
        <v/>
      </c>
    </row>
    <row r="15" spans="1:40" ht="22.5" customHeight="1">
      <c r="A15" s="114">
        <f t="shared" si="10"/>
        <v>11</v>
      </c>
      <c r="B15" s="164" t="str">
        <f t="shared" ca="1" si="11"/>
        <v/>
      </c>
      <c r="C15" s="164" t="str">
        <f t="shared" ca="1" si="0"/>
        <v/>
      </c>
      <c r="D15" s="164" t="str">
        <f t="shared" ca="1" si="1"/>
        <v/>
      </c>
      <c r="E15" s="164" t="str">
        <f t="shared" ca="1" si="2"/>
        <v/>
      </c>
      <c r="F15" s="164" t="str">
        <f t="shared" ca="1" si="3"/>
        <v/>
      </c>
      <c r="G15" s="164" t="str">
        <f t="shared" ca="1" si="4"/>
        <v/>
      </c>
      <c r="H15" s="164" t="str">
        <f ca="1">IF(N15&gt;0,実績報告書!$W$7,"")</f>
        <v/>
      </c>
      <c r="I15" s="118" t="str">
        <f t="shared" ca="1" si="5"/>
        <v/>
      </c>
      <c r="J15" s="165" t="str">
        <f t="shared" ca="1" si="6"/>
        <v/>
      </c>
      <c r="K15" s="118" t="str">
        <f t="shared" ca="1" si="7"/>
        <v/>
      </c>
      <c r="L15" s="178" t="str">
        <f t="shared" ca="1" si="8"/>
        <v/>
      </c>
      <c r="M15" s="119" t="str">
        <f t="shared" ca="1" si="14"/>
        <v/>
      </c>
      <c r="N15" s="178">
        <f t="shared" ca="1" si="9"/>
        <v>0</v>
      </c>
      <c r="AM15" s="7" t="str">
        <f t="shared" ca="1" si="12"/>
        <v/>
      </c>
      <c r="AN15" s="7" t="str">
        <f t="shared" ca="1" si="13"/>
        <v/>
      </c>
    </row>
    <row r="16" spans="1:40" ht="22.5" customHeight="1">
      <c r="A16" s="114">
        <f t="shared" si="10"/>
        <v>12</v>
      </c>
      <c r="B16" s="164" t="str">
        <f t="shared" ca="1" si="11"/>
        <v/>
      </c>
      <c r="C16" s="164" t="str">
        <f t="shared" ca="1" si="0"/>
        <v/>
      </c>
      <c r="D16" s="164" t="str">
        <f t="shared" ca="1" si="1"/>
        <v/>
      </c>
      <c r="E16" s="164" t="str">
        <f t="shared" ca="1" si="2"/>
        <v/>
      </c>
      <c r="F16" s="164" t="str">
        <f t="shared" ca="1" si="3"/>
        <v/>
      </c>
      <c r="G16" s="164" t="str">
        <f t="shared" ca="1" si="4"/>
        <v/>
      </c>
      <c r="H16" s="164" t="str">
        <f ca="1">IF(N16&gt;0,実績報告書!$W$7,"")</f>
        <v/>
      </c>
      <c r="I16" s="118" t="str">
        <f t="shared" ca="1" si="5"/>
        <v/>
      </c>
      <c r="J16" s="165" t="str">
        <f t="shared" ca="1" si="6"/>
        <v/>
      </c>
      <c r="K16" s="118" t="str">
        <f t="shared" ca="1" si="7"/>
        <v/>
      </c>
      <c r="L16" s="178" t="str">
        <f t="shared" ca="1" si="8"/>
        <v/>
      </c>
      <c r="M16" s="119" t="str">
        <f t="shared" ca="1" si="14"/>
        <v/>
      </c>
      <c r="N16" s="178">
        <f t="shared" ca="1" si="9"/>
        <v>0</v>
      </c>
      <c r="AM16" s="7" t="str">
        <f t="shared" ca="1" si="12"/>
        <v/>
      </c>
      <c r="AN16" s="7" t="str">
        <f t="shared" ca="1" si="13"/>
        <v/>
      </c>
    </row>
    <row r="17" spans="1:40" ht="22.5" customHeight="1">
      <c r="A17" s="114">
        <f t="shared" si="10"/>
        <v>13</v>
      </c>
      <c r="B17" s="164" t="str">
        <f t="shared" ca="1" si="11"/>
        <v/>
      </c>
      <c r="C17" s="164" t="str">
        <f t="shared" ca="1" si="0"/>
        <v/>
      </c>
      <c r="D17" s="164" t="str">
        <f t="shared" ca="1" si="1"/>
        <v/>
      </c>
      <c r="E17" s="164" t="str">
        <f t="shared" ca="1" si="2"/>
        <v/>
      </c>
      <c r="F17" s="164" t="str">
        <f t="shared" ca="1" si="3"/>
        <v/>
      </c>
      <c r="G17" s="164" t="str">
        <f t="shared" ca="1" si="4"/>
        <v/>
      </c>
      <c r="H17" s="164" t="str">
        <f ca="1">IF(N17&gt;0,実績報告書!$W$7,"")</f>
        <v/>
      </c>
      <c r="I17" s="118" t="str">
        <f t="shared" ca="1" si="5"/>
        <v/>
      </c>
      <c r="J17" s="165" t="str">
        <f t="shared" ca="1" si="6"/>
        <v/>
      </c>
      <c r="K17" s="118" t="str">
        <f t="shared" ca="1" si="7"/>
        <v/>
      </c>
      <c r="L17" s="178" t="str">
        <f t="shared" ca="1" si="8"/>
        <v/>
      </c>
      <c r="M17" s="119" t="str">
        <f t="shared" ca="1" si="14"/>
        <v/>
      </c>
      <c r="N17" s="178">
        <f t="shared" ca="1" si="9"/>
        <v>0</v>
      </c>
      <c r="AM17" s="7" t="str">
        <f t="shared" ca="1" si="12"/>
        <v/>
      </c>
      <c r="AN17" s="7" t="str">
        <f t="shared" ca="1" si="13"/>
        <v/>
      </c>
    </row>
    <row r="18" spans="1:40" ht="22.5" customHeight="1">
      <c r="A18" s="114">
        <f t="shared" si="10"/>
        <v>14</v>
      </c>
      <c r="B18" s="164" t="str">
        <f t="shared" ca="1" si="11"/>
        <v/>
      </c>
      <c r="C18" s="164" t="str">
        <f t="shared" ca="1" si="0"/>
        <v/>
      </c>
      <c r="D18" s="164" t="str">
        <f t="shared" ca="1" si="1"/>
        <v/>
      </c>
      <c r="E18" s="164" t="str">
        <f t="shared" ca="1" si="2"/>
        <v/>
      </c>
      <c r="F18" s="164" t="str">
        <f t="shared" ca="1" si="3"/>
        <v/>
      </c>
      <c r="G18" s="164" t="str">
        <f t="shared" ca="1" si="4"/>
        <v/>
      </c>
      <c r="H18" s="164" t="str">
        <f ca="1">IF(N18&gt;0,実績報告書!$W$7,"")</f>
        <v/>
      </c>
      <c r="I18" s="118" t="str">
        <f t="shared" ca="1" si="5"/>
        <v/>
      </c>
      <c r="J18" s="165" t="str">
        <f t="shared" ca="1" si="6"/>
        <v/>
      </c>
      <c r="K18" s="118" t="str">
        <f t="shared" ca="1" si="7"/>
        <v/>
      </c>
      <c r="L18" s="178" t="str">
        <f t="shared" ca="1" si="8"/>
        <v/>
      </c>
      <c r="M18" s="119" t="str">
        <f t="shared" ca="1" si="14"/>
        <v/>
      </c>
      <c r="N18" s="178">
        <f t="shared" ca="1" si="9"/>
        <v>0</v>
      </c>
      <c r="AM18" s="7" t="str">
        <f t="shared" ca="1" si="12"/>
        <v/>
      </c>
      <c r="AN18" s="7" t="str">
        <f t="shared" ca="1" si="13"/>
        <v/>
      </c>
    </row>
    <row r="19" spans="1:40" ht="22.5" customHeight="1">
      <c r="A19" s="114">
        <f t="shared" si="10"/>
        <v>15</v>
      </c>
      <c r="B19" s="164" t="str">
        <f t="shared" ca="1" si="11"/>
        <v/>
      </c>
      <c r="C19" s="164" t="str">
        <f t="shared" ca="1" si="0"/>
        <v/>
      </c>
      <c r="D19" s="164" t="str">
        <f t="shared" ca="1" si="1"/>
        <v/>
      </c>
      <c r="E19" s="164" t="str">
        <f t="shared" ca="1" si="2"/>
        <v/>
      </c>
      <c r="F19" s="164" t="str">
        <f t="shared" ca="1" si="3"/>
        <v/>
      </c>
      <c r="G19" s="164" t="str">
        <f t="shared" ca="1" si="4"/>
        <v/>
      </c>
      <c r="H19" s="164" t="str">
        <f ca="1">IF(N19&gt;0,実績報告書!$W$7,"")</f>
        <v/>
      </c>
      <c r="I19" s="118" t="str">
        <f t="shared" ca="1" si="5"/>
        <v/>
      </c>
      <c r="J19" s="165" t="str">
        <f t="shared" ca="1" si="6"/>
        <v/>
      </c>
      <c r="K19" s="118" t="str">
        <f t="shared" ca="1" si="7"/>
        <v/>
      </c>
      <c r="L19" s="178" t="str">
        <f t="shared" ca="1" si="8"/>
        <v/>
      </c>
      <c r="M19" s="119" t="str">
        <f t="shared" ca="1" si="14"/>
        <v/>
      </c>
      <c r="N19" s="178">
        <f t="shared" ca="1" si="9"/>
        <v>0</v>
      </c>
      <c r="AM19" s="7" t="str">
        <f t="shared" ca="1" si="12"/>
        <v/>
      </c>
      <c r="AN19" s="7" t="str">
        <f t="shared" ca="1" si="13"/>
        <v/>
      </c>
    </row>
    <row r="20" spans="1:40" ht="22.5" customHeight="1">
      <c r="A20" s="114">
        <f t="shared" si="10"/>
        <v>16</v>
      </c>
      <c r="B20" s="164" t="str">
        <f t="shared" ca="1" si="11"/>
        <v/>
      </c>
      <c r="C20" s="164" t="str">
        <f t="shared" ca="1" si="0"/>
        <v/>
      </c>
      <c r="D20" s="164" t="str">
        <f t="shared" ca="1" si="1"/>
        <v/>
      </c>
      <c r="E20" s="164" t="str">
        <f t="shared" ca="1" si="2"/>
        <v/>
      </c>
      <c r="F20" s="164" t="str">
        <f t="shared" ca="1" si="3"/>
        <v/>
      </c>
      <c r="G20" s="164" t="str">
        <f t="shared" ca="1" si="4"/>
        <v/>
      </c>
      <c r="H20" s="164" t="str">
        <f ca="1">IF(N20&gt;0,実績報告書!$W$7,"")</f>
        <v/>
      </c>
      <c r="I20" s="118" t="str">
        <f t="shared" ca="1" si="5"/>
        <v/>
      </c>
      <c r="J20" s="165" t="str">
        <f t="shared" ca="1" si="6"/>
        <v/>
      </c>
      <c r="K20" s="118" t="str">
        <f t="shared" ca="1" si="7"/>
        <v/>
      </c>
      <c r="L20" s="178" t="str">
        <f t="shared" ca="1" si="8"/>
        <v/>
      </c>
      <c r="M20" s="119" t="str">
        <f t="shared" ca="1" si="14"/>
        <v/>
      </c>
      <c r="N20" s="178">
        <f t="shared" ca="1" si="9"/>
        <v>0</v>
      </c>
      <c r="AM20" s="7" t="str">
        <f t="shared" ca="1" si="12"/>
        <v/>
      </c>
      <c r="AN20" s="7" t="str">
        <f t="shared" ca="1" si="13"/>
        <v/>
      </c>
    </row>
    <row r="21" spans="1:40" ht="22.5" customHeight="1">
      <c r="A21" s="114">
        <f t="shared" si="10"/>
        <v>17</v>
      </c>
      <c r="B21" s="164" t="str">
        <f t="shared" ca="1" si="11"/>
        <v/>
      </c>
      <c r="C21" s="164" t="str">
        <f t="shared" ca="1" si="0"/>
        <v/>
      </c>
      <c r="D21" s="164" t="str">
        <f t="shared" ca="1" si="1"/>
        <v/>
      </c>
      <c r="E21" s="164" t="str">
        <f t="shared" ca="1" si="2"/>
        <v/>
      </c>
      <c r="F21" s="164" t="str">
        <f t="shared" ca="1" si="3"/>
        <v/>
      </c>
      <c r="G21" s="164" t="str">
        <f t="shared" ca="1" si="4"/>
        <v/>
      </c>
      <c r="H21" s="164" t="str">
        <f ca="1">IF(N21&gt;0,実績報告書!$W$7,"")</f>
        <v/>
      </c>
      <c r="I21" s="118" t="str">
        <f t="shared" ca="1" si="5"/>
        <v/>
      </c>
      <c r="J21" s="165" t="str">
        <f t="shared" ca="1" si="6"/>
        <v/>
      </c>
      <c r="K21" s="118" t="str">
        <f t="shared" ca="1" si="7"/>
        <v/>
      </c>
      <c r="L21" s="178" t="str">
        <f t="shared" ca="1" si="8"/>
        <v/>
      </c>
      <c r="M21" s="119" t="str">
        <f t="shared" ca="1" si="14"/>
        <v/>
      </c>
      <c r="N21" s="178">
        <f t="shared" ca="1" si="9"/>
        <v>0</v>
      </c>
      <c r="AM21" s="7" t="str">
        <f t="shared" ca="1" si="12"/>
        <v/>
      </c>
      <c r="AN21" s="7" t="str">
        <f t="shared" ca="1" si="13"/>
        <v/>
      </c>
    </row>
    <row r="22" spans="1:40" ht="22.5" customHeight="1">
      <c r="A22" s="114">
        <f t="shared" si="10"/>
        <v>18</v>
      </c>
      <c r="B22" s="164" t="str">
        <f t="shared" ca="1" si="11"/>
        <v/>
      </c>
      <c r="C22" s="164" t="str">
        <f t="shared" ca="1" si="0"/>
        <v/>
      </c>
      <c r="D22" s="164" t="str">
        <f t="shared" ca="1" si="1"/>
        <v/>
      </c>
      <c r="E22" s="164" t="str">
        <f t="shared" ca="1" si="2"/>
        <v/>
      </c>
      <c r="F22" s="164" t="str">
        <f t="shared" ca="1" si="3"/>
        <v/>
      </c>
      <c r="G22" s="164" t="str">
        <f t="shared" ca="1" si="4"/>
        <v/>
      </c>
      <c r="H22" s="164" t="str">
        <f ca="1">IF(N22&gt;0,実績報告書!$W$7,"")</f>
        <v/>
      </c>
      <c r="I22" s="118" t="str">
        <f t="shared" ca="1" si="5"/>
        <v/>
      </c>
      <c r="J22" s="165" t="str">
        <f t="shared" ca="1" si="6"/>
        <v/>
      </c>
      <c r="K22" s="118" t="str">
        <f t="shared" ca="1" si="7"/>
        <v/>
      </c>
      <c r="L22" s="178" t="str">
        <f t="shared" ca="1" si="8"/>
        <v/>
      </c>
      <c r="M22" s="119" t="str">
        <f t="shared" ca="1" si="14"/>
        <v/>
      </c>
      <c r="N22" s="178">
        <f t="shared" ca="1" si="9"/>
        <v>0</v>
      </c>
      <c r="AM22" s="7" t="str">
        <f t="shared" ca="1" si="12"/>
        <v/>
      </c>
      <c r="AN22" s="7" t="str">
        <f t="shared" ca="1" si="13"/>
        <v/>
      </c>
    </row>
    <row r="23" spans="1:40" ht="22.5" customHeight="1">
      <c r="A23" s="114">
        <f t="shared" si="10"/>
        <v>19</v>
      </c>
      <c r="B23" s="164" t="str">
        <f t="shared" ca="1" si="11"/>
        <v/>
      </c>
      <c r="C23" s="164" t="str">
        <f t="shared" ca="1" si="0"/>
        <v/>
      </c>
      <c r="D23" s="164" t="str">
        <f t="shared" ca="1" si="1"/>
        <v/>
      </c>
      <c r="E23" s="164" t="str">
        <f t="shared" ca="1" si="2"/>
        <v/>
      </c>
      <c r="F23" s="164" t="str">
        <f t="shared" ca="1" si="3"/>
        <v/>
      </c>
      <c r="G23" s="164" t="str">
        <f t="shared" ca="1" si="4"/>
        <v/>
      </c>
      <c r="H23" s="164" t="str">
        <f ca="1">IF(N23&gt;0,実績報告書!$W$7,"")</f>
        <v/>
      </c>
      <c r="I23" s="118" t="str">
        <f t="shared" ca="1" si="5"/>
        <v/>
      </c>
      <c r="J23" s="165" t="str">
        <f t="shared" ca="1" si="6"/>
        <v/>
      </c>
      <c r="K23" s="118" t="str">
        <f t="shared" ca="1" si="7"/>
        <v/>
      </c>
      <c r="L23" s="178" t="str">
        <f t="shared" ca="1" si="8"/>
        <v/>
      </c>
      <c r="M23" s="119" t="str">
        <f t="shared" ca="1" si="14"/>
        <v/>
      </c>
      <c r="N23" s="178">
        <f t="shared" ca="1" si="9"/>
        <v>0</v>
      </c>
      <c r="AM23" s="7" t="str">
        <f t="shared" ca="1" si="12"/>
        <v/>
      </c>
      <c r="AN23" s="7" t="str">
        <f t="shared" ca="1" si="13"/>
        <v/>
      </c>
    </row>
    <row r="24" spans="1:40" ht="22.5" customHeight="1">
      <c r="A24" s="114">
        <f t="shared" si="10"/>
        <v>20</v>
      </c>
      <c r="B24" s="164" t="str">
        <f t="shared" ca="1" si="11"/>
        <v/>
      </c>
      <c r="C24" s="164" t="str">
        <f t="shared" ca="1" si="0"/>
        <v/>
      </c>
      <c r="D24" s="164" t="str">
        <f t="shared" ca="1" si="1"/>
        <v/>
      </c>
      <c r="E24" s="164" t="str">
        <f t="shared" ca="1" si="2"/>
        <v/>
      </c>
      <c r="F24" s="164" t="str">
        <f t="shared" ca="1" si="3"/>
        <v/>
      </c>
      <c r="G24" s="164" t="str">
        <f t="shared" ca="1" si="4"/>
        <v/>
      </c>
      <c r="H24" s="164" t="str">
        <f ca="1">IF(N24&gt;0,実績報告書!$W$7,"")</f>
        <v/>
      </c>
      <c r="I24" s="118" t="str">
        <f t="shared" ca="1" si="5"/>
        <v/>
      </c>
      <c r="J24" s="165" t="str">
        <f t="shared" ca="1" si="6"/>
        <v/>
      </c>
      <c r="K24" s="118" t="str">
        <f t="shared" ca="1" si="7"/>
        <v/>
      </c>
      <c r="L24" s="178" t="str">
        <f t="shared" ca="1" si="8"/>
        <v/>
      </c>
      <c r="M24" s="119" t="str">
        <f t="shared" ca="1" si="14"/>
        <v/>
      </c>
      <c r="N24" s="178">
        <f t="shared" ca="1" si="9"/>
        <v>0</v>
      </c>
      <c r="AM24" s="7" t="str">
        <f t="shared" ca="1" si="12"/>
        <v/>
      </c>
      <c r="AN24" s="7" t="str">
        <f t="shared" ca="1" si="13"/>
        <v/>
      </c>
    </row>
    <row r="25" spans="1:40" ht="22.5" customHeight="1">
      <c r="A25" s="114">
        <f t="shared" si="10"/>
        <v>21</v>
      </c>
      <c r="B25" s="164" t="str">
        <f t="shared" ca="1" si="11"/>
        <v/>
      </c>
      <c r="C25" s="164" t="str">
        <f t="shared" ca="1" si="0"/>
        <v/>
      </c>
      <c r="D25" s="164" t="str">
        <f t="shared" ca="1" si="1"/>
        <v/>
      </c>
      <c r="E25" s="164" t="str">
        <f t="shared" ca="1" si="2"/>
        <v/>
      </c>
      <c r="F25" s="164" t="str">
        <f t="shared" ca="1" si="3"/>
        <v/>
      </c>
      <c r="G25" s="164" t="str">
        <f t="shared" ca="1" si="4"/>
        <v/>
      </c>
      <c r="H25" s="164" t="str">
        <f ca="1">IF(N25&gt;0,実績報告書!$W$7,"")</f>
        <v/>
      </c>
      <c r="I25" s="118" t="str">
        <f t="shared" ca="1" si="5"/>
        <v/>
      </c>
      <c r="J25" s="165" t="str">
        <f t="shared" ca="1" si="6"/>
        <v/>
      </c>
      <c r="K25" s="118" t="str">
        <f t="shared" ca="1" si="7"/>
        <v/>
      </c>
      <c r="L25" s="178" t="str">
        <f t="shared" ca="1" si="8"/>
        <v/>
      </c>
      <c r="M25" s="119" t="str">
        <f t="shared" ca="1" si="14"/>
        <v/>
      </c>
      <c r="N25" s="178">
        <f t="shared" ca="1" si="9"/>
        <v>0</v>
      </c>
      <c r="AM25" s="7" t="str">
        <f t="shared" ca="1" si="12"/>
        <v/>
      </c>
      <c r="AN25" s="7" t="str">
        <f t="shared" ca="1" si="13"/>
        <v/>
      </c>
    </row>
    <row r="26" spans="1:40" ht="22.5" customHeight="1">
      <c r="A26" s="114">
        <f t="shared" si="10"/>
        <v>22</v>
      </c>
      <c r="B26" s="164" t="str">
        <f t="shared" ca="1" si="11"/>
        <v/>
      </c>
      <c r="C26" s="164" t="str">
        <f t="shared" ca="1" si="0"/>
        <v/>
      </c>
      <c r="D26" s="164" t="str">
        <f t="shared" ca="1" si="1"/>
        <v/>
      </c>
      <c r="E26" s="164" t="str">
        <f t="shared" ca="1" si="2"/>
        <v/>
      </c>
      <c r="F26" s="164" t="str">
        <f t="shared" ca="1" si="3"/>
        <v/>
      </c>
      <c r="G26" s="164" t="str">
        <f t="shared" ca="1" si="4"/>
        <v/>
      </c>
      <c r="H26" s="164" t="str">
        <f ca="1">IF(N26&gt;0,実績報告書!$W$7,"")</f>
        <v/>
      </c>
      <c r="I26" s="118" t="str">
        <f t="shared" ca="1" si="5"/>
        <v/>
      </c>
      <c r="J26" s="165" t="str">
        <f t="shared" ca="1" si="6"/>
        <v/>
      </c>
      <c r="K26" s="118" t="str">
        <f t="shared" ca="1" si="7"/>
        <v/>
      </c>
      <c r="L26" s="178" t="str">
        <f t="shared" ca="1" si="8"/>
        <v/>
      </c>
      <c r="M26" s="119" t="str">
        <f t="shared" ca="1" si="14"/>
        <v/>
      </c>
      <c r="N26" s="178">
        <f t="shared" ca="1" si="9"/>
        <v>0</v>
      </c>
      <c r="AM26" s="7" t="str">
        <f t="shared" ca="1" si="12"/>
        <v/>
      </c>
      <c r="AN26" s="7" t="str">
        <f t="shared" ca="1" si="13"/>
        <v/>
      </c>
    </row>
    <row r="27" spans="1:40" ht="22.5" customHeight="1">
      <c r="A27" s="114">
        <f t="shared" si="10"/>
        <v>23</v>
      </c>
      <c r="B27" s="164" t="str">
        <f t="shared" ca="1" si="11"/>
        <v/>
      </c>
      <c r="C27" s="164" t="str">
        <f t="shared" ca="1" si="0"/>
        <v/>
      </c>
      <c r="D27" s="164" t="str">
        <f t="shared" ca="1" si="1"/>
        <v/>
      </c>
      <c r="E27" s="164" t="str">
        <f t="shared" ca="1" si="2"/>
        <v/>
      </c>
      <c r="F27" s="164" t="str">
        <f t="shared" ca="1" si="3"/>
        <v/>
      </c>
      <c r="G27" s="164" t="str">
        <f t="shared" ca="1" si="4"/>
        <v/>
      </c>
      <c r="H27" s="164" t="str">
        <f ca="1">IF(N27&gt;0,実績報告書!$W$7,"")</f>
        <v/>
      </c>
      <c r="I27" s="118" t="str">
        <f t="shared" ca="1" si="5"/>
        <v/>
      </c>
      <c r="J27" s="165" t="str">
        <f t="shared" ca="1" si="6"/>
        <v/>
      </c>
      <c r="K27" s="118" t="str">
        <f t="shared" ca="1" si="7"/>
        <v/>
      </c>
      <c r="L27" s="178" t="str">
        <f t="shared" ca="1" si="8"/>
        <v/>
      </c>
      <c r="M27" s="119" t="str">
        <f t="shared" ca="1" si="14"/>
        <v/>
      </c>
      <c r="N27" s="178">
        <f t="shared" ca="1" si="9"/>
        <v>0</v>
      </c>
      <c r="AM27" s="7" t="str">
        <f t="shared" ca="1" si="12"/>
        <v/>
      </c>
      <c r="AN27" s="7" t="str">
        <f t="shared" ca="1" si="13"/>
        <v/>
      </c>
    </row>
    <row r="28" spans="1:40" ht="22.5" customHeight="1">
      <c r="A28" s="114">
        <f t="shared" si="10"/>
        <v>24</v>
      </c>
      <c r="B28" s="164" t="str">
        <f t="shared" ca="1" si="11"/>
        <v/>
      </c>
      <c r="C28" s="164" t="str">
        <f t="shared" ca="1" si="0"/>
        <v/>
      </c>
      <c r="D28" s="164" t="str">
        <f t="shared" ca="1" si="1"/>
        <v/>
      </c>
      <c r="E28" s="164" t="str">
        <f t="shared" ca="1" si="2"/>
        <v/>
      </c>
      <c r="F28" s="164" t="str">
        <f t="shared" ca="1" si="3"/>
        <v/>
      </c>
      <c r="G28" s="164" t="str">
        <f t="shared" ca="1" si="4"/>
        <v/>
      </c>
      <c r="H28" s="164" t="str">
        <f ca="1">IF(N28&gt;0,実績報告書!$W$7,"")</f>
        <v/>
      </c>
      <c r="I28" s="118" t="str">
        <f t="shared" ca="1" si="5"/>
        <v/>
      </c>
      <c r="J28" s="165" t="str">
        <f t="shared" ca="1" si="6"/>
        <v/>
      </c>
      <c r="K28" s="118" t="str">
        <f t="shared" ca="1" si="7"/>
        <v/>
      </c>
      <c r="L28" s="178" t="str">
        <f t="shared" ca="1" si="8"/>
        <v/>
      </c>
      <c r="M28" s="119" t="str">
        <f t="shared" ca="1" si="14"/>
        <v/>
      </c>
      <c r="N28" s="178">
        <f t="shared" ca="1" si="9"/>
        <v>0</v>
      </c>
      <c r="AM28" s="7" t="str">
        <f t="shared" ca="1" si="12"/>
        <v/>
      </c>
      <c r="AN28" s="7" t="str">
        <f t="shared" ca="1" si="13"/>
        <v/>
      </c>
    </row>
    <row r="29" spans="1:40" ht="22.5" customHeight="1">
      <c r="A29" s="114">
        <f t="shared" si="10"/>
        <v>25</v>
      </c>
      <c r="B29" s="164" t="str">
        <f t="shared" ca="1" si="11"/>
        <v/>
      </c>
      <c r="C29" s="164" t="str">
        <f t="shared" ca="1" si="0"/>
        <v/>
      </c>
      <c r="D29" s="164" t="str">
        <f t="shared" ca="1" si="1"/>
        <v/>
      </c>
      <c r="E29" s="164" t="str">
        <f t="shared" ca="1" si="2"/>
        <v/>
      </c>
      <c r="F29" s="164" t="str">
        <f t="shared" ca="1" si="3"/>
        <v/>
      </c>
      <c r="G29" s="164" t="str">
        <f t="shared" ca="1" si="4"/>
        <v/>
      </c>
      <c r="H29" s="164" t="str">
        <f ca="1">IF(N29&gt;0,実績報告書!$W$7,"")</f>
        <v/>
      </c>
      <c r="I29" s="118" t="str">
        <f t="shared" ca="1" si="5"/>
        <v/>
      </c>
      <c r="J29" s="165" t="str">
        <f t="shared" ca="1" si="6"/>
        <v/>
      </c>
      <c r="K29" s="118" t="str">
        <f t="shared" ca="1" si="7"/>
        <v/>
      </c>
      <c r="L29" s="178" t="str">
        <f t="shared" ca="1" si="8"/>
        <v/>
      </c>
      <c r="M29" s="119" t="str">
        <f t="shared" ca="1" si="14"/>
        <v/>
      </c>
      <c r="N29" s="178">
        <f t="shared" ca="1" si="9"/>
        <v>0</v>
      </c>
      <c r="AM29" s="7" t="str">
        <f t="shared" ca="1" si="12"/>
        <v/>
      </c>
      <c r="AN29" s="7" t="str">
        <f t="shared" ca="1" si="13"/>
        <v/>
      </c>
    </row>
    <row r="30" spans="1:40" ht="11.25" customHeight="1">
      <c r="AM30" s="7" t="str">
        <f t="shared" ca="1" si="12"/>
        <v/>
      </c>
      <c r="AN30" s="7" t="str">
        <f t="shared" ca="1" si="13"/>
        <v/>
      </c>
    </row>
    <row r="31" spans="1:40" customFormat="1">
      <c r="A31" s="10"/>
      <c r="B31" s="7"/>
      <c r="C31" s="7"/>
    </row>
    <row r="32" spans="1:40" customFormat="1" ht="16.5" customHeight="1">
      <c r="A32" s="115"/>
      <c r="B32" s="7"/>
      <c r="C32" s="10" t="s">
        <v>162</v>
      </c>
    </row>
    <row r="33" spans="1:3" customFormat="1" ht="16.5" customHeight="1">
      <c r="A33" s="115"/>
      <c r="B33" s="7"/>
      <c r="C33" s="10"/>
    </row>
    <row r="34" spans="1:3" customFormat="1" ht="16.5" customHeight="1">
      <c r="A34" s="11"/>
      <c r="B34" s="7"/>
      <c r="C34" s="116"/>
    </row>
    <row r="35" spans="1:3" customFormat="1" ht="16.5" customHeight="1">
      <c r="A35" s="11"/>
      <c r="B35" s="7"/>
      <c r="C35" s="116"/>
    </row>
    <row r="36" spans="1:3" customFormat="1" ht="22.5" customHeight="1"/>
    <row r="37" spans="1:3" customFormat="1" ht="22.5" customHeight="1"/>
    <row r="38" spans="1:3" customFormat="1" ht="22.5" customHeight="1"/>
    <row r="39" spans="1:3" customFormat="1" ht="22.5" customHeight="1"/>
    <row r="40" spans="1:3" customFormat="1" ht="22.5" customHeight="1"/>
    <row r="41" spans="1:3" customFormat="1" ht="22.5" customHeight="1"/>
    <row r="42" spans="1:3" customFormat="1" ht="22.5" customHeight="1"/>
    <row r="43" spans="1:3" customFormat="1" ht="22.5" customHeight="1"/>
    <row r="44" spans="1:3" customFormat="1" ht="22.5" customHeight="1"/>
    <row r="45" spans="1:3" customFormat="1" ht="22.5" customHeight="1"/>
    <row r="46" spans="1:3" customFormat="1" ht="22.5" customHeight="1"/>
  </sheetData>
  <mergeCells count="9">
    <mergeCell ref="E3:E4"/>
    <mergeCell ref="I3:N3"/>
    <mergeCell ref="A3:A4"/>
    <mergeCell ref="B3:B4"/>
    <mergeCell ref="C3:C4"/>
    <mergeCell ref="D3:D4"/>
    <mergeCell ref="H3:H4"/>
    <mergeCell ref="G3:G4"/>
    <mergeCell ref="F3:F4"/>
  </mergeCells>
  <phoneticPr fontId="3"/>
  <printOptions horizontalCentered="1"/>
  <pageMargins left="0.19685039370078741" right="0.19685039370078741" top="0.59055118110236227" bottom="0.39370078740157483" header="0" footer="0"/>
  <pageSetup paperSize="9" scale="81"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個票1!$CA$5:$CA$40</xm:f>
          </x14:formula1>
          <xm:sqref>D5:D29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F62"/>
  <sheetViews>
    <sheetView showZeros="0" view="pageBreakPreview" zoomScale="130" zoomScaleNormal="160" zoomScaleSheetLayoutView="130" workbookViewId="0">
      <selection activeCell="H7" sqref="H7:N7"/>
    </sheetView>
  </sheetViews>
  <sheetFormatPr defaultColWidth="2.125" defaultRowHeight="13.5"/>
  <cols>
    <col min="1" max="1" width="2.125" style="3" customWidth="1"/>
    <col min="2" max="7" width="2.125" style="3"/>
    <col min="8" max="19" width="2.5" style="3" bestFit="1" customWidth="1"/>
    <col min="20" max="40" width="2.125" style="3"/>
    <col min="41" max="47" width="2.125" style="3" hidden="1" customWidth="1"/>
    <col min="48" max="78" width="2.125" style="3"/>
    <col min="79" max="79" width="49.125" style="3" hidden="1" customWidth="1"/>
    <col min="80" max="84" width="8.125" style="3" hidden="1" customWidth="1"/>
    <col min="85" max="87" width="8.125" style="3" customWidth="1"/>
    <col min="88" max="16384" width="2.125" style="3"/>
  </cols>
  <sheetData>
    <row r="1" spans="1:84">
      <c r="A1" s="3" t="s">
        <v>233</v>
      </c>
    </row>
    <row r="2" spans="1:84" ht="3" customHeight="1"/>
    <row r="3" spans="1:84">
      <c r="A3" s="295" t="s">
        <v>241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7"/>
      <c r="CA3" s="18"/>
      <c r="CB3" s="27" t="s">
        <v>78</v>
      </c>
      <c r="CC3" s="18"/>
      <c r="CD3" s="18"/>
      <c r="CE3" s="27" t="s">
        <v>81</v>
      </c>
      <c r="CF3" s="18"/>
    </row>
    <row r="4" spans="1:84" ht="4.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CA4" s="18"/>
      <c r="CB4" s="27" t="s">
        <v>80</v>
      </c>
      <c r="CC4" s="27"/>
      <c r="CD4" s="27" t="s">
        <v>88</v>
      </c>
      <c r="CE4" s="27" t="s">
        <v>80</v>
      </c>
      <c r="CF4" s="18"/>
    </row>
    <row r="5" spans="1:84">
      <c r="A5" s="273" t="s">
        <v>89</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5"/>
      <c r="CA5" t="s">
        <v>27</v>
      </c>
      <c r="CB5" s="6">
        <v>892</v>
      </c>
      <c r="CC5" t="s">
        <v>76</v>
      </c>
      <c r="CD5"/>
      <c r="CE5" s="6">
        <v>200</v>
      </c>
      <c r="CF5" t="s">
        <v>76</v>
      </c>
    </row>
    <row r="6" spans="1:84" ht="4.5" customHeight="1">
      <c r="A6" s="135"/>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CA6" t="s">
        <v>28</v>
      </c>
      <c r="CB6" s="6">
        <v>1137</v>
      </c>
      <c r="CC6" t="s">
        <v>76</v>
      </c>
      <c r="CD6"/>
      <c r="CE6" s="6">
        <v>200</v>
      </c>
      <c r="CF6" t="s">
        <v>76</v>
      </c>
    </row>
    <row r="7" spans="1:84" ht="17.25" customHeight="1">
      <c r="A7" s="276" t="s">
        <v>43</v>
      </c>
      <c r="B7" s="277"/>
      <c r="C7" s="277"/>
      <c r="D7" s="277"/>
      <c r="E7" s="277"/>
      <c r="F7" s="277"/>
      <c r="G7" s="278"/>
      <c r="H7" s="307"/>
      <c r="I7" s="308"/>
      <c r="J7" s="308"/>
      <c r="K7" s="308"/>
      <c r="L7" s="308"/>
      <c r="M7" s="308"/>
      <c r="N7" s="309"/>
      <c r="O7" s="276" t="s">
        <v>90</v>
      </c>
      <c r="P7" s="277"/>
      <c r="Q7" s="277"/>
      <c r="R7" s="277"/>
      <c r="S7" s="278"/>
      <c r="T7" s="310"/>
      <c r="U7" s="311"/>
      <c r="V7" s="311"/>
      <c r="W7" s="311"/>
      <c r="X7" s="311"/>
      <c r="Y7" s="311"/>
      <c r="Z7" s="311"/>
      <c r="AA7" s="311"/>
      <c r="AB7" s="311"/>
      <c r="AC7" s="311"/>
      <c r="AD7" s="311"/>
      <c r="AE7" s="311"/>
      <c r="AF7" s="311"/>
      <c r="AG7" s="311"/>
      <c r="AH7" s="311"/>
      <c r="AI7" s="311"/>
      <c r="AJ7" s="311"/>
      <c r="AK7" s="311"/>
      <c r="AL7" s="311"/>
      <c r="AM7" s="312"/>
      <c r="CA7" t="s">
        <v>29</v>
      </c>
      <c r="CB7" s="6">
        <v>1480</v>
      </c>
      <c r="CC7" t="s">
        <v>76</v>
      </c>
      <c r="CD7"/>
      <c r="CE7" s="6">
        <v>200</v>
      </c>
      <c r="CF7" t="s">
        <v>76</v>
      </c>
    </row>
    <row r="8" spans="1:84">
      <c r="A8" s="298" t="s">
        <v>91</v>
      </c>
      <c r="B8" s="299"/>
      <c r="C8" s="300"/>
      <c r="D8" s="276" t="s">
        <v>208</v>
      </c>
      <c r="E8" s="277"/>
      <c r="F8" s="277"/>
      <c r="G8" s="278"/>
      <c r="H8" s="276" t="s">
        <v>92</v>
      </c>
      <c r="I8" s="277"/>
      <c r="J8" s="277"/>
      <c r="K8" s="278"/>
      <c r="L8" s="276" t="s">
        <v>93</v>
      </c>
      <c r="M8" s="277"/>
      <c r="N8" s="277"/>
      <c r="O8" s="277"/>
      <c r="P8" s="277"/>
      <c r="Q8" s="277"/>
      <c r="R8" s="277"/>
      <c r="S8" s="277"/>
      <c r="T8" s="277"/>
      <c r="U8" s="277"/>
      <c r="V8" s="277"/>
      <c r="W8" s="277"/>
      <c r="X8" s="277"/>
      <c r="Y8" s="278"/>
      <c r="Z8" s="298" t="s">
        <v>94</v>
      </c>
      <c r="AA8" s="299"/>
      <c r="AB8" s="300"/>
      <c r="AC8" s="276" t="s">
        <v>95</v>
      </c>
      <c r="AD8" s="277"/>
      <c r="AE8" s="277"/>
      <c r="AF8" s="277"/>
      <c r="AG8" s="277"/>
      <c r="AH8" s="317" t="s">
        <v>96</v>
      </c>
      <c r="AI8" s="318"/>
      <c r="AJ8" s="318"/>
      <c r="AK8" s="318"/>
      <c r="AL8" s="318"/>
      <c r="AM8" s="319"/>
      <c r="AV8" s="4"/>
      <c r="CA8" s="2" t="s">
        <v>42</v>
      </c>
      <c r="CB8" s="6">
        <v>384</v>
      </c>
      <c r="CC8" t="s">
        <v>76</v>
      </c>
      <c r="CD8"/>
      <c r="CE8" s="6">
        <v>200</v>
      </c>
      <c r="CF8" t="s">
        <v>76</v>
      </c>
    </row>
    <row r="9" spans="1:84" ht="17.25" customHeight="1">
      <c r="A9" s="301"/>
      <c r="B9" s="302"/>
      <c r="C9" s="303"/>
      <c r="D9" s="314"/>
      <c r="E9" s="315"/>
      <c r="F9" s="315"/>
      <c r="G9" s="316"/>
      <c r="H9" s="304"/>
      <c r="I9" s="305"/>
      <c r="J9" s="305"/>
      <c r="K9" s="306"/>
      <c r="L9" s="247"/>
      <c r="M9" s="248"/>
      <c r="N9" s="248"/>
      <c r="O9" s="248"/>
      <c r="P9" s="248"/>
      <c r="Q9" s="248"/>
      <c r="R9" s="248"/>
      <c r="S9" s="248"/>
      <c r="T9" s="248"/>
      <c r="U9" s="248"/>
      <c r="V9" s="248"/>
      <c r="W9" s="248"/>
      <c r="X9" s="248"/>
      <c r="Y9" s="313"/>
      <c r="Z9" s="301"/>
      <c r="AA9" s="302"/>
      <c r="AB9" s="303"/>
      <c r="AC9" s="247"/>
      <c r="AD9" s="248"/>
      <c r="AE9" s="248"/>
      <c r="AF9" s="248"/>
      <c r="AG9" s="313"/>
      <c r="AH9" s="320"/>
      <c r="AI9" s="321"/>
      <c r="AJ9" s="321"/>
      <c r="AK9" s="321"/>
      <c r="AL9" s="321"/>
      <c r="AM9" s="322"/>
      <c r="CA9" t="s">
        <v>5</v>
      </c>
      <c r="CB9" s="6">
        <v>375</v>
      </c>
      <c r="CC9" t="s">
        <v>76</v>
      </c>
      <c r="CD9"/>
      <c r="CE9" s="6">
        <v>200</v>
      </c>
      <c r="CF9" t="s">
        <v>76</v>
      </c>
    </row>
    <row r="10" spans="1:84" s="4" customFormat="1" ht="20.25" customHeight="1">
      <c r="A10" s="323" t="s">
        <v>214</v>
      </c>
      <c r="B10" s="324"/>
      <c r="C10" s="324"/>
      <c r="D10" s="324"/>
      <c r="E10" s="324"/>
      <c r="F10" s="324"/>
      <c r="G10" s="324"/>
      <c r="H10" s="241"/>
      <c r="I10" s="242"/>
      <c r="J10" s="242"/>
      <c r="K10" s="242"/>
      <c r="L10" s="242"/>
      <c r="M10" s="242"/>
      <c r="N10" s="242"/>
      <c r="O10" s="242"/>
      <c r="P10" s="242"/>
      <c r="Q10" s="243"/>
      <c r="R10" s="238" t="s">
        <v>215</v>
      </c>
      <c r="S10" s="239"/>
      <c r="T10" s="239"/>
      <c r="U10" s="239"/>
      <c r="V10" s="239"/>
      <c r="W10" s="240"/>
      <c r="X10" s="325"/>
      <c r="Y10" s="326"/>
      <c r="Z10" s="338" t="s">
        <v>74</v>
      </c>
      <c r="AA10" s="318"/>
      <c r="AB10" s="319"/>
      <c r="AC10" s="311"/>
      <c r="AD10" s="311"/>
      <c r="AE10" s="249" t="s">
        <v>44</v>
      </c>
      <c r="AF10" s="250"/>
      <c r="AG10" s="335" t="s">
        <v>137</v>
      </c>
      <c r="AH10" s="336"/>
      <c r="AI10" s="337"/>
      <c r="AJ10" s="311"/>
      <c r="AK10" s="311"/>
      <c r="AL10" s="249" t="s">
        <v>44</v>
      </c>
      <c r="AM10" s="250"/>
      <c r="AP10" s="327"/>
      <c r="AQ10" s="327"/>
      <c r="AR10" s="327"/>
      <c r="AS10" s="327"/>
      <c r="AT10" s="327"/>
      <c r="AU10" s="327"/>
      <c r="CA10" t="s">
        <v>30</v>
      </c>
      <c r="CB10" s="6">
        <v>939</v>
      </c>
      <c r="CC10" t="s">
        <v>76</v>
      </c>
      <c r="CD10"/>
      <c r="CE10" s="6">
        <v>200</v>
      </c>
      <c r="CF10" t="s">
        <v>76</v>
      </c>
    </row>
    <row r="11" spans="1:84" s="4" customFormat="1" ht="18" customHeight="1">
      <c r="A11" s="339" t="s">
        <v>24</v>
      </c>
      <c r="B11" s="340"/>
      <c r="C11" s="340"/>
      <c r="D11" s="340"/>
      <c r="E11" s="340"/>
      <c r="F11" s="340"/>
      <c r="G11" s="340"/>
      <c r="H11" s="341"/>
      <c r="I11" s="9"/>
      <c r="J11" s="51" t="s">
        <v>54</v>
      </c>
      <c r="K11" s="52"/>
      <c r="L11" s="53"/>
      <c r="M11" s="53"/>
      <c r="N11" s="53"/>
      <c r="O11" s="53"/>
      <c r="P11" s="53"/>
      <c r="Q11" s="53"/>
      <c r="R11" s="53"/>
      <c r="S11" s="53"/>
      <c r="T11" s="53"/>
      <c r="U11" s="53"/>
      <c r="V11" s="53"/>
      <c r="W11" s="53"/>
      <c r="X11" s="53"/>
      <c r="Y11" s="9"/>
      <c r="Z11" s="51" t="s">
        <v>83</v>
      </c>
      <c r="AA11" s="52"/>
      <c r="AB11" s="53"/>
      <c r="AC11" s="53"/>
      <c r="AD11" s="53"/>
      <c r="AE11" s="53"/>
      <c r="AF11" s="53"/>
      <c r="AG11" s="53"/>
      <c r="AH11" s="53"/>
      <c r="AI11" s="53"/>
      <c r="AJ11" s="53"/>
      <c r="AK11" s="53"/>
      <c r="AL11" s="53"/>
      <c r="AM11" s="57"/>
      <c r="CA11" t="s">
        <v>31</v>
      </c>
      <c r="CB11" s="6">
        <v>1181</v>
      </c>
      <c r="CC11" t="s">
        <v>76</v>
      </c>
      <c r="CD11"/>
      <c r="CE11" s="6">
        <v>200</v>
      </c>
      <c r="CF11" t="s">
        <v>76</v>
      </c>
    </row>
    <row r="12" spans="1:84" s="4" customFormat="1" ht="18" customHeight="1">
      <c r="A12" s="342"/>
      <c r="B12" s="343"/>
      <c r="C12" s="343"/>
      <c r="D12" s="343"/>
      <c r="E12" s="343"/>
      <c r="F12" s="343"/>
      <c r="G12" s="343"/>
      <c r="H12" s="344"/>
      <c r="I12" s="16"/>
      <c r="J12" s="54" t="s">
        <v>87</v>
      </c>
      <c r="K12" s="55"/>
      <c r="L12" s="56"/>
      <c r="M12" s="56"/>
      <c r="N12" s="56"/>
      <c r="O12" s="56"/>
      <c r="P12" s="56"/>
      <c r="Q12" s="56"/>
      <c r="R12" s="56"/>
      <c r="S12" s="56"/>
      <c r="T12" s="56"/>
      <c r="U12" s="55"/>
      <c r="V12" s="56"/>
      <c r="W12" s="56"/>
      <c r="X12" s="56"/>
      <c r="Y12" s="8"/>
      <c r="Z12" s="58" t="s">
        <v>86</v>
      </c>
      <c r="AA12" s="55"/>
      <c r="AB12" s="56"/>
      <c r="AC12" s="56"/>
      <c r="AD12" s="56"/>
      <c r="AE12" s="56"/>
      <c r="AF12" s="56"/>
      <c r="AG12" s="56"/>
      <c r="AH12" s="56"/>
      <c r="AI12" s="56"/>
      <c r="AJ12" s="56"/>
      <c r="AK12" s="56"/>
      <c r="AL12" s="56"/>
      <c r="AM12" s="59"/>
      <c r="CA12" t="s">
        <v>32</v>
      </c>
      <c r="CB12" s="6">
        <v>1885</v>
      </c>
      <c r="CC12" t="s">
        <v>76</v>
      </c>
      <c r="CD12"/>
      <c r="CE12" s="6">
        <v>200</v>
      </c>
      <c r="CF12" t="s">
        <v>76</v>
      </c>
    </row>
    <row r="13" spans="1:84" s="4" customFormat="1" ht="6" customHeight="1">
      <c r="A13" s="142"/>
      <c r="B13" s="142"/>
      <c r="C13" s="142"/>
      <c r="D13" s="142"/>
      <c r="E13" s="142"/>
      <c r="F13" s="142"/>
      <c r="G13" s="142"/>
      <c r="H13" s="142"/>
      <c r="I13" s="143"/>
      <c r="J13" s="144"/>
      <c r="K13" s="143"/>
      <c r="L13" s="135"/>
      <c r="M13" s="135"/>
      <c r="N13" s="135"/>
      <c r="O13" s="135"/>
      <c r="P13" s="135"/>
      <c r="Q13" s="135"/>
      <c r="R13" s="135"/>
      <c r="S13" s="135"/>
      <c r="T13" s="135"/>
      <c r="U13" s="143"/>
      <c r="V13" s="135"/>
      <c r="W13" s="135"/>
      <c r="X13" s="135"/>
      <c r="Y13" s="144"/>
      <c r="Z13" s="145"/>
      <c r="AA13" s="143"/>
      <c r="AB13" s="135"/>
      <c r="AC13" s="135"/>
      <c r="AD13" s="135"/>
      <c r="AE13" s="135"/>
      <c r="AF13" s="135"/>
      <c r="AG13" s="135"/>
      <c r="AH13" s="135"/>
      <c r="AI13" s="135"/>
      <c r="AJ13" s="135"/>
      <c r="AK13" s="135"/>
      <c r="AL13" s="135"/>
      <c r="AM13" s="135"/>
      <c r="CA13" t="s">
        <v>26</v>
      </c>
      <c r="CB13" s="6">
        <f>CD13*個票1!$AC$10</f>
        <v>0</v>
      </c>
      <c r="CC13" t="s">
        <v>77</v>
      </c>
      <c r="CD13">
        <v>44</v>
      </c>
      <c r="CE13" s="6">
        <v>200</v>
      </c>
      <c r="CF13" t="s">
        <v>76</v>
      </c>
    </row>
    <row r="14" spans="1:84" s="4" customFormat="1" hidden="1">
      <c r="A14" s="273" t="s">
        <v>123</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5"/>
      <c r="CA14" t="s">
        <v>22</v>
      </c>
      <c r="CB14" s="6">
        <f>CD14*個票1!$AC$10</f>
        <v>0</v>
      </c>
      <c r="CC14" t="s">
        <v>77</v>
      </c>
      <c r="CD14">
        <v>44</v>
      </c>
      <c r="CE14" s="6">
        <v>200</v>
      </c>
      <c r="CF14" t="s">
        <v>76</v>
      </c>
    </row>
    <row r="15" spans="1:84" s="4" customFormat="1" ht="3" hidden="1" customHeight="1">
      <c r="A15" s="65"/>
      <c r="B15" s="65"/>
      <c r="C15" s="65"/>
      <c r="D15" s="65"/>
      <c r="E15" s="65"/>
      <c r="F15" s="65"/>
      <c r="G15" s="65"/>
      <c r="H15" s="65"/>
      <c r="I15" s="62"/>
      <c r="J15" s="66"/>
      <c r="K15" s="61"/>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CA15" t="s">
        <v>6</v>
      </c>
      <c r="CB15" s="6">
        <v>534</v>
      </c>
      <c r="CC15" t="s">
        <v>76</v>
      </c>
      <c r="CD15"/>
      <c r="CE15" s="6">
        <v>200</v>
      </c>
      <c r="CF15" t="s">
        <v>76</v>
      </c>
    </row>
    <row r="16" spans="1:84" s="4" customFormat="1" ht="18" hidden="1" customHeight="1">
      <c r="A16" s="193" t="s">
        <v>163</v>
      </c>
      <c r="B16" s="154"/>
      <c r="C16" s="154"/>
      <c r="D16" s="154"/>
      <c r="E16" s="154"/>
      <c r="F16" s="154"/>
      <c r="G16" s="154"/>
      <c r="H16" s="154"/>
      <c r="I16" s="154"/>
      <c r="J16" s="154"/>
      <c r="K16" s="154"/>
      <c r="L16" s="154"/>
      <c r="M16" s="154"/>
      <c r="N16" s="154"/>
      <c r="O16" s="154"/>
      <c r="P16" s="154"/>
      <c r="Q16" s="154"/>
      <c r="R16" s="154"/>
      <c r="S16" s="155"/>
      <c r="T16" s="33"/>
      <c r="U16" s="33"/>
      <c r="V16" s="33"/>
      <c r="W16" s="156"/>
      <c r="X16" s="270"/>
      <c r="Y16" s="271"/>
      <c r="Z16" s="272"/>
      <c r="AA16" s="283" t="s">
        <v>164</v>
      </c>
      <c r="AB16" s="284"/>
      <c r="AC16" s="284"/>
      <c r="AD16" s="284"/>
      <c r="AE16" s="284"/>
      <c r="AF16" s="284"/>
      <c r="AG16" s="284"/>
      <c r="AH16" s="284"/>
      <c r="AI16" s="284"/>
      <c r="AJ16" s="284"/>
      <c r="AK16" s="284"/>
      <c r="AL16" s="284"/>
      <c r="AM16" s="284"/>
      <c r="CA16" t="s">
        <v>7</v>
      </c>
      <c r="CB16" s="6">
        <v>564</v>
      </c>
      <c r="CC16" t="s">
        <v>76</v>
      </c>
      <c r="CD16"/>
      <c r="CE16" s="6">
        <v>200</v>
      </c>
      <c r="CF16" t="s">
        <v>76</v>
      </c>
    </row>
    <row r="17" spans="1:84" s="4" customFormat="1" ht="18" hidden="1" customHeight="1">
      <c r="A17" s="153" t="s">
        <v>135</v>
      </c>
      <c r="B17" s="154"/>
      <c r="C17" s="154"/>
      <c r="D17" s="154"/>
      <c r="E17" s="154"/>
      <c r="F17" s="154"/>
      <c r="G17" s="154"/>
      <c r="H17" s="154"/>
      <c r="I17" s="154"/>
      <c r="J17" s="154"/>
      <c r="K17" s="154"/>
      <c r="L17" s="154"/>
      <c r="M17" s="154"/>
      <c r="N17" s="154"/>
      <c r="O17" s="154"/>
      <c r="P17" s="154"/>
      <c r="Q17" s="154"/>
      <c r="R17" s="154"/>
      <c r="S17" s="154"/>
      <c r="T17" s="157"/>
      <c r="U17" s="157"/>
      <c r="V17" s="157"/>
      <c r="W17" s="158"/>
      <c r="X17" s="270"/>
      <c r="Y17" s="271"/>
      <c r="Z17" s="272"/>
      <c r="AA17" s="283" t="s">
        <v>209</v>
      </c>
      <c r="AB17" s="284"/>
      <c r="AC17" s="284"/>
      <c r="AD17" s="284"/>
      <c r="AE17" s="284"/>
      <c r="AF17" s="284"/>
      <c r="AG17" s="284"/>
      <c r="AH17" s="284"/>
      <c r="AI17" s="284"/>
      <c r="AJ17" s="284"/>
      <c r="AK17" s="284"/>
      <c r="AL17" s="284"/>
      <c r="AM17" s="284"/>
      <c r="CA17" t="s">
        <v>8</v>
      </c>
      <c r="CB17" s="6">
        <v>518</v>
      </c>
      <c r="CC17" t="s">
        <v>76</v>
      </c>
      <c r="CD17"/>
      <c r="CE17" s="6">
        <v>200</v>
      </c>
      <c r="CF17" t="s">
        <v>76</v>
      </c>
    </row>
    <row r="18" spans="1:84" s="4" customFormat="1" ht="6" hidden="1" customHeight="1">
      <c r="A18" s="65"/>
      <c r="B18" s="65"/>
      <c r="C18" s="65"/>
      <c r="D18" s="65"/>
      <c r="E18" s="65"/>
      <c r="F18" s="65"/>
      <c r="G18" s="65"/>
      <c r="H18" s="65"/>
      <c r="I18" s="62"/>
      <c r="J18" s="66"/>
      <c r="K18" s="61"/>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CA18" t="s">
        <v>9</v>
      </c>
      <c r="CB18" s="6">
        <v>227</v>
      </c>
      <c r="CC18" t="s">
        <v>76</v>
      </c>
      <c r="CD18"/>
      <c r="CE18" s="6">
        <v>200</v>
      </c>
      <c r="CF18" t="s">
        <v>76</v>
      </c>
    </row>
    <row r="19" spans="1:84" s="4" customFormat="1">
      <c r="A19" s="273" t="s">
        <v>234</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5"/>
      <c r="CA19" t="s">
        <v>10</v>
      </c>
      <c r="CB19" s="6">
        <v>508</v>
      </c>
      <c r="CC19" t="s">
        <v>76</v>
      </c>
      <c r="CD19"/>
      <c r="CE19" s="6">
        <v>200</v>
      </c>
      <c r="CF19" t="s">
        <v>76</v>
      </c>
    </row>
    <row r="20" spans="1:84" s="4" customFormat="1" ht="3" customHeight="1" thickBot="1">
      <c r="A20" s="65"/>
      <c r="B20" s="65"/>
      <c r="C20" s="65"/>
      <c r="D20" s="65"/>
      <c r="E20" s="65"/>
      <c r="F20" s="65"/>
      <c r="G20" s="65"/>
      <c r="H20" s="65"/>
      <c r="I20" s="62"/>
      <c r="J20" s="66"/>
      <c r="K20" s="61"/>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CA20" t="s">
        <v>11</v>
      </c>
      <c r="CB20" s="6">
        <v>204</v>
      </c>
      <c r="CC20" t="s">
        <v>76</v>
      </c>
      <c r="CD20"/>
      <c r="CE20" s="6">
        <v>200</v>
      </c>
      <c r="CF20" t="s">
        <v>76</v>
      </c>
    </row>
    <row r="21" spans="1:84" s="4" customFormat="1" ht="19.5" customHeight="1" thickBot="1">
      <c r="A21" s="67" t="s">
        <v>53</v>
      </c>
      <c r="B21" s="65"/>
      <c r="C21" s="65"/>
      <c r="D21" s="65"/>
      <c r="E21" s="65"/>
      <c r="F21" s="65"/>
      <c r="G21" s="65"/>
      <c r="H21" s="65"/>
      <c r="I21" s="131" t="s">
        <v>148</v>
      </c>
      <c r="J21" s="66"/>
      <c r="K21" s="61"/>
      <c r="L21" s="63"/>
      <c r="M21" s="63"/>
      <c r="N21" s="63"/>
      <c r="O21" s="63"/>
      <c r="P21" s="63"/>
      <c r="Q21" s="63"/>
      <c r="R21" s="63"/>
      <c r="S21" s="63"/>
      <c r="T21" s="63"/>
      <c r="U21" s="63"/>
      <c r="V21" s="63"/>
      <c r="W21" s="63"/>
      <c r="X21" s="63"/>
      <c r="Y21" s="63"/>
      <c r="Z21" s="63"/>
      <c r="AA21" s="63"/>
      <c r="AB21" s="63"/>
      <c r="AC21" s="63"/>
      <c r="AD21" s="63"/>
      <c r="AE21" s="244" t="s">
        <v>235</v>
      </c>
      <c r="AF21" s="245"/>
      <c r="AG21" s="245"/>
      <c r="AH21" s="246"/>
      <c r="AI21" s="351">
        <f>(20*M22+5*V22)*10+AE22</f>
        <v>0</v>
      </c>
      <c r="AJ21" s="352"/>
      <c r="AK21" s="352"/>
      <c r="AL21" s="268" t="s">
        <v>41</v>
      </c>
      <c r="AM21" s="269"/>
      <c r="CA21" t="s">
        <v>12</v>
      </c>
      <c r="CB21" s="6">
        <v>148</v>
      </c>
      <c r="CC21" t="s">
        <v>76</v>
      </c>
      <c r="CD21"/>
      <c r="CE21" s="6">
        <v>200</v>
      </c>
      <c r="CF21" t="s">
        <v>76</v>
      </c>
    </row>
    <row r="22" spans="1:84" s="4" customFormat="1" ht="19.5" customHeight="1">
      <c r="A22" s="32" t="s">
        <v>70</v>
      </c>
      <c r="B22" s="33"/>
      <c r="C22" s="34"/>
      <c r="D22" s="34"/>
      <c r="E22" s="34"/>
      <c r="F22" s="34"/>
      <c r="G22" s="35"/>
      <c r="H22" s="328" t="s">
        <v>71</v>
      </c>
      <c r="I22" s="329"/>
      <c r="J22" s="329"/>
      <c r="K22" s="329"/>
      <c r="L22" s="330"/>
      <c r="M22" s="331"/>
      <c r="N22" s="331"/>
      <c r="O22" s="331"/>
      <c r="P22" s="28" t="s">
        <v>72</v>
      </c>
      <c r="Q22" s="332" t="s">
        <v>73</v>
      </c>
      <c r="R22" s="333"/>
      <c r="S22" s="333"/>
      <c r="T22" s="333"/>
      <c r="U22" s="334"/>
      <c r="V22" s="331"/>
      <c r="W22" s="331"/>
      <c r="X22" s="331"/>
      <c r="Y22" s="75" t="s">
        <v>72</v>
      </c>
      <c r="Z22" s="123" t="s">
        <v>149</v>
      </c>
      <c r="AA22" s="124"/>
      <c r="AB22" s="124"/>
      <c r="AC22" s="124"/>
      <c r="AD22" s="125"/>
      <c r="AE22" s="291"/>
      <c r="AF22" s="292"/>
      <c r="AG22" s="292"/>
      <c r="AH22" s="146" t="s">
        <v>159</v>
      </c>
      <c r="AI22" s="146"/>
      <c r="AJ22" s="132"/>
      <c r="AK22" s="56"/>
      <c r="AL22" s="56"/>
      <c r="AM22" s="59"/>
      <c r="AO22" s="4">
        <f>IF(M22=0,,"有")</f>
        <v>0</v>
      </c>
      <c r="CA22" t="s">
        <v>13</v>
      </c>
      <c r="CB22" s="6">
        <v>148</v>
      </c>
      <c r="CC22" t="s">
        <v>76</v>
      </c>
      <c r="CD22"/>
      <c r="CE22" s="6">
        <v>200</v>
      </c>
      <c r="CF22" t="s">
        <v>76</v>
      </c>
    </row>
    <row r="23" spans="1:84" s="4" customFormat="1" ht="6" customHeight="1" thickBot="1">
      <c r="A23" s="65"/>
      <c r="B23" s="65"/>
      <c r="C23" s="65"/>
      <c r="D23" s="65"/>
      <c r="E23" s="65"/>
      <c r="F23" s="65"/>
      <c r="G23" s="65"/>
      <c r="H23" s="65"/>
      <c r="I23" s="62"/>
      <c r="J23" s="66"/>
      <c r="K23" s="61"/>
      <c r="L23" s="63"/>
      <c r="M23" s="63"/>
      <c r="N23" s="63"/>
      <c r="O23" s="63"/>
      <c r="P23" s="63"/>
      <c r="Q23" s="63"/>
      <c r="R23" s="63"/>
      <c r="S23" s="63"/>
      <c r="T23" s="63"/>
      <c r="U23" s="63"/>
      <c r="V23" s="63"/>
      <c r="W23" s="63"/>
      <c r="X23" s="99"/>
      <c r="Y23" s="50"/>
      <c r="Z23" s="50"/>
      <c r="AA23" s="50"/>
      <c r="AB23" s="50"/>
      <c r="AC23" s="50"/>
      <c r="AD23" s="53"/>
      <c r="AE23" s="63"/>
      <c r="AF23" s="63"/>
      <c r="AG23" s="63"/>
      <c r="AH23" s="63"/>
      <c r="AI23" s="63"/>
      <c r="AJ23" s="63"/>
      <c r="AK23" s="63"/>
      <c r="AL23" s="63"/>
      <c r="AM23" s="63"/>
      <c r="CA23" s="12" t="s">
        <v>49</v>
      </c>
      <c r="CB23" s="6">
        <v>33</v>
      </c>
      <c r="CC23" t="s">
        <v>76</v>
      </c>
      <c r="CD23"/>
      <c r="CE23" s="6">
        <v>200</v>
      </c>
      <c r="CF23" t="s">
        <v>76</v>
      </c>
    </row>
    <row r="24" spans="1:84" ht="19.5" customHeight="1" thickBot="1">
      <c r="A24" s="68" t="s">
        <v>82</v>
      </c>
      <c r="B24" s="65"/>
      <c r="C24" s="60"/>
      <c r="D24" s="65"/>
      <c r="E24" s="69"/>
      <c r="F24" s="65"/>
      <c r="G24" s="65"/>
      <c r="H24" s="65"/>
      <c r="I24" s="65"/>
      <c r="J24" s="70"/>
      <c r="K24" s="70"/>
      <c r="L24" s="70"/>
      <c r="M24" s="70"/>
      <c r="N24" s="70"/>
      <c r="O24" s="71"/>
      <c r="P24" s="72"/>
      <c r="Q24" s="73"/>
      <c r="R24" s="73"/>
      <c r="S24" s="70"/>
      <c r="T24" s="66"/>
      <c r="U24" s="70"/>
      <c r="V24" s="70"/>
      <c r="W24" s="60"/>
      <c r="X24" s="347" t="s">
        <v>136</v>
      </c>
      <c r="Y24" s="348"/>
      <c r="Z24" s="348"/>
      <c r="AA24" s="348"/>
      <c r="AB24" s="349"/>
      <c r="AC24" s="350" t="s">
        <v>234</v>
      </c>
      <c r="AD24" s="101" t="s">
        <v>236</v>
      </c>
      <c r="AE24" s="102"/>
      <c r="AF24" s="102"/>
      <c r="AG24" s="103"/>
      <c r="AH24" s="102"/>
      <c r="AI24" s="345">
        <f>MIN(X25,ROUNDDOWN(H37/1000,0))</f>
        <v>0</v>
      </c>
      <c r="AJ24" s="346"/>
      <c r="AK24" s="346"/>
      <c r="AL24" s="268" t="s">
        <v>41</v>
      </c>
      <c r="AM24" s="269"/>
      <c r="CA24" t="s">
        <v>14</v>
      </c>
      <c r="CB24" s="6">
        <v>475</v>
      </c>
      <c r="CC24" t="s">
        <v>76</v>
      </c>
      <c r="CD24"/>
      <c r="CE24" s="6">
        <v>200</v>
      </c>
      <c r="CF24" t="s">
        <v>76</v>
      </c>
    </row>
    <row r="25" spans="1:84" ht="14.25" thickBot="1">
      <c r="A25" s="68"/>
      <c r="B25" s="65"/>
      <c r="C25" s="60"/>
      <c r="D25" s="65"/>
      <c r="E25" s="69"/>
      <c r="F25" s="65"/>
      <c r="G25" s="65"/>
      <c r="H25" s="65"/>
      <c r="I25" s="65"/>
      <c r="J25" s="70"/>
      <c r="K25" s="70"/>
      <c r="L25" s="70"/>
      <c r="M25" s="70"/>
      <c r="N25" s="70"/>
      <c r="O25" s="71"/>
      <c r="P25" s="72"/>
      <c r="Q25" s="73"/>
      <c r="R25" s="73"/>
      <c r="S25" s="70"/>
      <c r="T25" s="66"/>
      <c r="U25" s="70"/>
      <c r="V25" s="70"/>
      <c r="W25" s="74"/>
      <c r="X25" s="353" t="str">
        <f>IFERROR(VLOOKUP(H10,個票1!CA5:CB39,2,FALSE),"")</f>
        <v/>
      </c>
      <c r="Y25" s="354"/>
      <c r="Z25" s="354"/>
      <c r="AA25" s="355" t="s">
        <v>41</v>
      </c>
      <c r="AB25" s="356"/>
      <c r="AC25" s="350"/>
      <c r="AD25" s="197" t="s">
        <v>237</v>
      </c>
      <c r="AE25" s="104"/>
      <c r="AF25" s="104"/>
      <c r="AG25" s="104"/>
      <c r="AH25" s="106"/>
      <c r="AI25" s="293"/>
      <c r="AJ25" s="294"/>
      <c r="AK25" s="294"/>
      <c r="AL25" s="285" t="s">
        <v>41</v>
      </c>
      <c r="AM25" s="286"/>
      <c r="AV25" s="4"/>
      <c r="AX25" s="181" t="str">
        <f>IF(X25&gt;=AI26,"○","！（補助上限額を超過しています）")</f>
        <v>○</v>
      </c>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3"/>
      <c r="CA25" t="s">
        <v>15</v>
      </c>
      <c r="CB25" s="6">
        <v>638</v>
      </c>
      <c r="CC25" t="s">
        <v>76</v>
      </c>
      <c r="CD25"/>
      <c r="CE25" s="6">
        <v>200</v>
      </c>
      <c r="CF25" t="s">
        <v>76</v>
      </c>
    </row>
    <row r="26" spans="1:84" ht="15" customHeight="1">
      <c r="A26" s="60" t="s">
        <v>124</v>
      </c>
      <c r="B26" s="65"/>
      <c r="C26" s="60"/>
      <c r="D26" s="65"/>
      <c r="E26" s="69"/>
      <c r="F26" s="65"/>
      <c r="G26" s="65"/>
      <c r="H26" s="65"/>
      <c r="I26" s="65"/>
      <c r="J26" s="70"/>
      <c r="K26" s="70"/>
      <c r="L26" s="70"/>
      <c r="M26" s="70"/>
      <c r="N26" s="70"/>
      <c r="O26" s="71"/>
      <c r="P26" s="72"/>
      <c r="Q26" s="73"/>
      <c r="R26" s="73"/>
      <c r="S26" s="70"/>
      <c r="T26" s="66"/>
      <c r="U26" s="70"/>
      <c r="V26" s="70"/>
      <c r="W26" s="74"/>
      <c r="X26" s="353"/>
      <c r="Y26" s="354"/>
      <c r="Z26" s="354"/>
      <c r="AA26" s="355"/>
      <c r="AB26" s="356"/>
      <c r="AC26" s="350"/>
      <c r="AD26" s="195" t="s">
        <v>58</v>
      </c>
      <c r="AE26" s="105"/>
      <c r="AF26" s="105"/>
      <c r="AG26" s="105"/>
      <c r="AH26" s="194"/>
      <c r="AI26" s="287">
        <f>SUM(AI24:AK25)</f>
        <v>0</v>
      </c>
      <c r="AJ26" s="288"/>
      <c r="AK26" s="288"/>
      <c r="AL26" s="289" t="s">
        <v>41</v>
      </c>
      <c r="AM26" s="290"/>
      <c r="CA26" t="s">
        <v>16</v>
      </c>
      <c r="CB26" s="6">
        <f>CD26*個票1!$AC$10</f>
        <v>0</v>
      </c>
      <c r="CC26" t="s">
        <v>77</v>
      </c>
      <c r="CD26" s="6">
        <v>38</v>
      </c>
      <c r="CE26" s="6" t="s">
        <v>79</v>
      </c>
      <c r="CF26" s="6"/>
    </row>
    <row r="27" spans="1:84" ht="15" customHeight="1">
      <c r="A27" s="276" t="s">
        <v>125</v>
      </c>
      <c r="B27" s="277"/>
      <c r="C27" s="277"/>
      <c r="D27" s="277"/>
      <c r="E27" s="277"/>
      <c r="F27" s="277"/>
      <c r="G27" s="278"/>
      <c r="H27" s="277" t="s">
        <v>238</v>
      </c>
      <c r="I27" s="277"/>
      <c r="J27" s="277"/>
      <c r="K27" s="277"/>
      <c r="L27" s="277"/>
      <c r="M27" s="276" t="s">
        <v>25</v>
      </c>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8"/>
      <c r="CA27" t="s">
        <v>17</v>
      </c>
      <c r="CB27" s="6">
        <f>CD27*個票1!$AC$10</f>
        <v>0</v>
      </c>
      <c r="CC27" t="s">
        <v>77</v>
      </c>
      <c r="CD27" s="6">
        <v>40</v>
      </c>
      <c r="CE27" s="6" t="s">
        <v>79</v>
      </c>
      <c r="CF27" s="6"/>
    </row>
    <row r="28" spans="1:84" ht="15" customHeight="1">
      <c r="A28" s="126" t="s">
        <v>126</v>
      </c>
      <c r="B28" s="127"/>
      <c r="C28" s="127"/>
      <c r="D28" s="127"/>
      <c r="E28" s="128"/>
      <c r="F28" s="128"/>
      <c r="G28" s="129"/>
      <c r="H28" s="282"/>
      <c r="I28" s="282"/>
      <c r="J28" s="282"/>
      <c r="K28" s="282"/>
      <c r="L28" s="282"/>
      <c r="M28" s="279"/>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1"/>
      <c r="CA28" t="s">
        <v>18</v>
      </c>
      <c r="CB28" s="6">
        <f>CD28*個票1!$AC$10</f>
        <v>0</v>
      </c>
      <c r="CC28" t="s">
        <v>77</v>
      </c>
      <c r="CD28" s="6">
        <v>38</v>
      </c>
      <c r="CE28" s="6" t="s">
        <v>79</v>
      </c>
      <c r="CF28" s="6"/>
    </row>
    <row r="29" spans="1:84" ht="15" customHeight="1">
      <c r="A29" s="76" t="s">
        <v>127</v>
      </c>
      <c r="B29" s="77"/>
      <c r="C29" s="77"/>
      <c r="D29" s="77"/>
      <c r="E29" s="78"/>
      <c r="F29" s="78"/>
      <c r="G29" s="79"/>
      <c r="H29" s="265"/>
      <c r="I29" s="265"/>
      <c r="J29" s="265"/>
      <c r="K29" s="265"/>
      <c r="L29" s="265"/>
      <c r="M29" s="253"/>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5"/>
      <c r="CA29" t="s">
        <v>19</v>
      </c>
      <c r="CB29" s="6">
        <f>CD29*個票1!$AC$10</f>
        <v>0</v>
      </c>
      <c r="CC29" t="s">
        <v>77</v>
      </c>
      <c r="CD29" s="6">
        <v>48</v>
      </c>
      <c r="CE29" s="6" t="s">
        <v>79</v>
      </c>
      <c r="CF29" s="6"/>
    </row>
    <row r="30" spans="1:84" ht="15" customHeight="1">
      <c r="A30" s="76" t="s">
        <v>128</v>
      </c>
      <c r="B30" s="77"/>
      <c r="C30" s="77"/>
      <c r="D30" s="77"/>
      <c r="E30" s="78"/>
      <c r="F30" s="78"/>
      <c r="G30" s="79"/>
      <c r="H30" s="265"/>
      <c r="I30" s="265"/>
      <c r="J30" s="265"/>
      <c r="K30" s="265"/>
      <c r="L30" s="265"/>
      <c r="M30" s="253"/>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5"/>
      <c r="CA30" t="s">
        <v>20</v>
      </c>
      <c r="CB30" s="6">
        <f>CD30*個票1!$AC$10</f>
        <v>0</v>
      </c>
      <c r="CC30" t="s">
        <v>77</v>
      </c>
      <c r="CD30" s="6">
        <v>43</v>
      </c>
      <c r="CE30" s="6" t="s">
        <v>79</v>
      </c>
      <c r="CF30" s="6"/>
    </row>
    <row r="31" spans="1:84" ht="15" customHeight="1">
      <c r="A31" s="76" t="s">
        <v>129</v>
      </c>
      <c r="B31" s="77"/>
      <c r="C31" s="77"/>
      <c r="D31" s="77"/>
      <c r="E31" s="78"/>
      <c r="F31" s="78"/>
      <c r="G31" s="79"/>
      <c r="H31" s="265"/>
      <c r="I31" s="265"/>
      <c r="J31" s="265"/>
      <c r="K31" s="265"/>
      <c r="L31" s="265"/>
      <c r="M31" s="253"/>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5"/>
      <c r="CA31" t="s">
        <v>21</v>
      </c>
      <c r="CB31" s="6">
        <f>CD31*個票1!$AC$10</f>
        <v>0</v>
      </c>
      <c r="CC31" t="s">
        <v>77</v>
      </c>
      <c r="CD31" s="6">
        <v>36</v>
      </c>
      <c r="CE31" s="6" t="s">
        <v>79</v>
      </c>
      <c r="CF31" s="6"/>
    </row>
    <row r="32" spans="1:84" ht="15" customHeight="1">
      <c r="A32" s="76" t="s">
        <v>130</v>
      </c>
      <c r="B32" s="77"/>
      <c r="C32" s="77"/>
      <c r="D32" s="77"/>
      <c r="E32" s="78"/>
      <c r="F32" s="78"/>
      <c r="G32" s="79"/>
      <c r="H32" s="265"/>
      <c r="I32" s="265"/>
      <c r="J32" s="265"/>
      <c r="K32" s="265"/>
      <c r="L32" s="265"/>
      <c r="M32" s="253"/>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5"/>
      <c r="CA32" t="s">
        <v>33</v>
      </c>
      <c r="CB32" s="6">
        <f>CD32*個票1!$AC$10</f>
        <v>0</v>
      </c>
      <c r="CC32" t="s">
        <v>77</v>
      </c>
      <c r="CD32" s="6">
        <v>37</v>
      </c>
      <c r="CE32" s="6" t="s">
        <v>79</v>
      </c>
      <c r="CF32" s="6"/>
    </row>
    <row r="33" spans="1:84" ht="15" customHeight="1">
      <c r="A33" s="76" t="s">
        <v>131</v>
      </c>
      <c r="B33" s="77"/>
      <c r="C33" s="77"/>
      <c r="D33" s="77"/>
      <c r="E33" s="78"/>
      <c r="F33" s="78"/>
      <c r="G33" s="79"/>
      <c r="H33" s="265"/>
      <c r="I33" s="265"/>
      <c r="J33" s="265"/>
      <c r="K33" s="265"/>
      <c r="L33" s="265"/>
      <c r="M33" s="253"/>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5"/>
      <c r="AV33" s="4"/>
      <c r="CA33" t="s">
        <v>34</v>
      </c>
      <c r="CB33" s="6">
        <f>CD33*個票1!$AC$10</f>
        <v>0</v>
      </c>
      <c r="CC33" t="s">
        <v>77</v>
      </c>
      <c r="CD33" s="6">
        <v>35</v>
      </c>
      <c r="CE33" s="6" t="s">
        <v>79</v>
      </c>
      <c r="CF33" s="6"/>
    </row>
    <row r="34" spans="1:84" ht="15" customHeight="1">
      <c r="A34" s="76" t="s">
        <v>132</v>
      </c>
      <c r="B34" s="77"/>
      <c r="C34" s="77"/>
      <c r="D34" s="77"/>
      <c r="E34" s="78"/>
      <c r="F34" s="78"/>
      <c r="G34" s="79"/>
      <c r="H34" s="265"/>
      <c r="I34" s="265"/>
      <c r="J34" s="265"/>
      <c r="K34" s="265"/>
      <c r="L34" s="265"/>
      <c r="M34" s="253"/>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5"/>
      <c r="CA34" t="s">
        <v>35</v>
      </c>
      <c r="CB34" s="6">
        <f>CD34*個票1!$AC$10</f>
        <v>0</v>
      </c>
      <c r="CC34" t="s">
        <v>77</v>
      </c>
      <c r="CD34" s="6">
        <v>37</v>
      </c>
      <c r="CE34" s="6" t="s">
        <v>79</v>
      </c>
      <c r="CF34" s="6"/>
    </row>
    <row r="35" spans="1:84" ht="15" customHeight="1">
      <c r="A35" s="76" t="s">
        <v>133</v>
      </c>
      <c r="B35" s="80"/>
      <c r="C35" s="80"/>
      <c r="D35" s="80"/>
      <c r="E35" s="80"/>
      <c r="F35" s="80"/>
      <c r="G35" s="81"/>
      <c r="H35" s="265"/>
      <c r="I35" s="265"/>
      <c r="J35" s="265"/>
      <c r="K35" s="265"/>
      <c r="L35" s="265"/>
      <c r="M35" s="253"/>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5"/>
      <c r="CA35" t="s">
        <v>36</v>
      </c>
      <c r="CB35" s="6">
        <f>CD35*個票1!$AC$10</f>
        <v>0</v>
      </c>
      <c r="CC35" t="s">
        <v>77</v>
      </c>
      <c r="CD35" s="6">
        <v>35</v>
      </c>
      <c r="CE35" s="6" t="s">
        <v>79</v>
      </c>
      <c r="CF35" s="6"/>
    </row>
    <row r="36" spans="1:84" ht="15" customHeight="1">
      <c r="A36" s="82" t="s">
        <v>134</v>
      </c>
      <c r="B36" s="83"/>
      <c r="C36" s="83"/>
      <c r="D36" s="83"/>
      <c r="E36" s="84"/>
      <c r="F36" s="84"/>
      <c r="G36" s="85"/>
      <c r="H36" s="256"/>
      <c r="I36" s="256"/>
      <c r="J36" s="256"/>
      <c r="K36" s="256"/>
      <c r="L36" s="256"/>
      <c r="M36" s="257"/>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9"/>
      <c r="CA36" t="s">
        <v>37</v>
      </c>
      <c r="CB36" s="6">
        <f>CD36*個票1!$AC$10</f>
        <v>0</v>
      </c>
      <c r="CC36" t="s">
        <v>77</v>
      </c>
      <c r="CD36" s="6">
        <v>37</v>
      </c>
      <c r="CE36" s="6" t="s">
        <v>79</v>
      </c>
      <c r="CF36" s="6"/>
    </row>
    <row r="37" spans="1:84" ht="15" customHeight="1">
      <c r="A37" s="86" t="s">
        <v>48</v>
      </c>
      <c r="B37" s="87"/>
      <c r="C37" s="87"/>
      <c r="D37" s="87"/>
      <c r="E37" s="87"/>
      <c r="F37" s="87"/>
      <c r="G37" s="88"/>
      <c r="H37" s="263">
        <f>SUM(H28:L36)</f>
        <v>0</v>
      </c>
      <c r="I37" s="263"/>
      <c r="J37" s="263"/>
      <c r="K37" s="263"/>
      <c r="L37" s="264"/>
      <c r="M37" s="260"/>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2"/>
      <c r="CA37" t="s">
        <v>38</v>
      </c>
      <c r="CB37" s="6">
        <f>CD37*個票1!$AC$10</f>
        <v>0</v>
      </c>
      <c r="CC37" t="s">
        <v>77</v>
      </c>
      <c r="CD37" s="6">
        <v>35</v>
      </c>
      <c r="CE37" s="6" t="s">
        <v>79</v>
      </c>
      <c r="CF37" s="6"/>
    </row>
    <row r="38" spans="1:84" ht="6" customHeight="1" thickBot="1">
      <c r="A38" s="89"/>
      <c r="B38" s="89"/>
      <c r="C38" s="89"/>
      <c r="D38" s="89"/>
      <c r="E38" s="90"/>
      <c r="F38" s="90"/>
      <c r="G38" s="90"/>
      <c r="H38" s="90"/>
      <c r="I38" s="90"/>
      <c r="J38" s="91"/>
      <c r="K38" s="91"/>
      <c r="L38" s="91"/>
      <c r="M38" s="91"/>
      <c r="N38" s="91"/>
      <c r="O38" s="92"/>
      <c r="P38" s="92"/>
      <c r="Q38" s="92"/>
      <c r="R38" s="92"/>
      <c r="S38" s="92"/>
      <c r="T38" s="92"/>
      <c r="U38" s="92"/>
      <c r="V38" s="92"/>
      <c r="W38" s="92"/>
      <c r="X38" s="92"/>
      <c r="Y38" s="92"/>
      <c r="Z38" s="92"/>
      <c r="AA38" s="92"/>
      <c r="AB38" s="92"/>
      <c r="AC38" s="92"/>
      <c r="AD38" s="92"/>
      <c r="AE38" s="92"/>
      <c r="AF38" s="92"/>
      <c r="AG38" s="92"/>
      <c r="AH38" s="100"/>
      <c r="AI38" s="92"/>
      <c r="AJ38" s="92"/>
      <c r="AK38" s="92"/>
      <c r="AL38" s="92"/>
      <c r="AM38" s="92"/>
      <c r="CA38" t="s">
        <v>39</v>
      </c>
      <c r="CB38" s="6">
        <f>CD38*個票1!$AC$10</f>
        <v>0</v>
      </c>
      <c r="CC38" t="s">
        <v>77</v>
      </c>
      <c r="CD38" s="6">
        <v>37</v>
      </c>
      <c r="CE38" s="6" t="s">
        <v>79</v>
      </c>
      <c r="CF38" s="6"/>
    </row>
    <row r="39" spans="1:84" s="4" customFormat="1" ht="19.5" customHeight="1" thickBot="1">
      <c r="A39" s="67" t="s">
        <v>84</v>
      </c>
      <c r="B39" s="65"/>
      <c r="C39" s="65"/>
      <c r="D39" s="65"/>
      <c r="E39" s="65"/>
      <c r="F39" s="65"/>
      <c r="G39" s="65"/>
      <c r="H39" s="65"/>
      <c r="I39" s="62"/>
      <c r="J39" s="66"/>
      <c r="K39" s="61"/>
      <c r="L39" s="63"/>
      <c r="M39" s="63"/>
      <c r="N39" s="63"/>
      <c r="O39" s="63"/>
      <c r="P39" s="63"/>
      <c r="Q39" s="63"/>
      <c r="R39" s="63"/>
      <c r="S39" s="63"/>
      <c r="T39" s="63"/>
      <c r="U39" s="63"/>
      <c r="V39" s="63"/>
      <c r="W39" s="63"/>
      <c r="X39" s="63"/>
      <c r="Y39" s="63"/>
      <c r="Z39" s="63"/>
      <c r="AA39" s="63"/>
      <c r="AB39" s="63"/>
      <c r="AC39" s="63"/>
      <c r="AD39" s="63"/>
      <c r="AE39" s="244" t="s">
        <v>239</v>
      </c>
      <c r="AF39" s="245"/>
      <c r="AG39" s="245"/>
      <c r="AH39" s="246"/>
      <c r="AI39" s="266">
        <f>IFERROR(IF(H10="居宅介護支援事業所",(X42*AI42+X43*AI43+X44*AI44+X45*AI45)/1000,(X40*AI40+X41*AI41)/1000),"")</f>
        <v>0</v>
      </c>
      <c r="AJ39" s="267"/>
      <c r="AK39" s="267"/>
      <c r="AL39" s="268" t="s">
        <v>41</v>
      </c>
      <c r="AM39" s="269"/>
      <c r="CA39" t="s">
        <v>40</v>
      </c>
      <c r="CB39" s="6">
        <f>CD39*個票1!$AC$10</f>
        <v>0</v>
      </c>
      <c r="CC39" t="s">
        <v>77</v>
      </c>
      <c r="CD39" s="6">
        <v>35</v>
      </c>
      <c r="CE39" s="6" t="s">
        <v>79</v>
      </c>
      <c r="CF39" s="6"/>
    </row>
    <row r="40" spans="1:84" s="4" customFormat="1" ht="15.75" customHeight="1">
      <c r="A40" s="374" t="s">
        <v>197</v>
      </c>
      <c r="B40" s="340"/>
      <c r="C40" s="340"/>
      <c r="D40" s="340"/>
      <c r="E40" s="340"/>
      <c r="F40" s="340"/>
      <c r="G40" s="340"/>
      <c r="H40" s="340"/>
      <c r="I40" s="340"/>
      <c r="J40" s="341"/>
      <c r="K40" s="160" t="s">
        <v>192</v>
      </c>
      <c r="L40" s="162"/>
      <c r="M40" s="36"/>
      <c r="N40" s="161"/>
      <c r="O40" s="161"/>
      <c r="P40" s="161"/>
      <c r="Q40" s="40"/>
      <c r="R40" s="161"/>
      <c r="S40" s="161"/>
      <c r="T40" s="161"/>
      <c r="U40" s="161"/>
      <c r="V40" s="161"/>
      <c r="W40" s="39"/>
      <c r="X40" s="367">
        <f>IF($H$10="介護予防・生活支援サービス事業の事業者","",1500)</f>
        <v>1500</v>
      </c>
      <c r="Y40" s="367"/>
      <c r="Z40" s="367"/>
      <c r="AA40" s="368" t="s">
        <v>56</v>
      </c>
      <c r="AB40" s="369"/>
      <c r="AC40" s="332" t="s">
        <v>57</v>
      </c>
      <c r="AD40" s="333"/>
      <c r="AE40" s="333"/>
      <c r="AF40" s="333"/>
      <c r="AG40" s="333"/>
      <c r="AH40" s="334"/>
      <c r="AI40" s="247"/>
      <c r="AJ40" s="248"/>
      <c r="AK40" s="248"/>
      <c r="AL40" s="251" t="s">
        <v>55</v>
      </c>
      <c r="AM40" s="252"/>
      <c r="CA40" t="s">
        <v>160</v>
      </c>
      <c r="CB40"/>
      <c r="CC40"/>
      <c r="CD40"/>
      <c r="CE40"/>
      <c r="CF40"/>
    </row>
    <row r="41" spans="1:84" s="4" customFormat="1" ht="15.75" customHeight="1">
      <c r="A41" s="375"/>
      <c r="B41" s="343"/>
      <c r="C41" s="343"/>
      <c r="D41" s="343"/>
      <c r="E41" s="343"/>
      <c r="F41" s="343"/>
      <c r="G41" s="343"/>
      <c r="H41" s="343"/>
      <c r="I41" s="343"/>
      <c r="J41" s="344"/>
      <c r="K41" s="160" t="s">
        <v>193</v>
      </c>
      <c r="L41" s="162"/>
      <c r="M41" s="36"/>
      <c r="N41" s="161"/>
      <c r="O41" s="161"/>
      <c r="P41" s="161"/>
      <c r="Q41" s="40"/>
      <c r="R41" s="161"/>
      <c r="S41" s="161"/>
      <c r="T41" s="161"/>
      <c r="U41" s="161"/>
      <c r="V41" s="161"/>
      <c r="W41" s="39"/>
      <c r="X41" s="367">
        <f>IF($H$10="介護予防・生活支援サービス事業の事業者","",3000)</f>
        <v>3000</v>
      </c>
      <c r="Y41" s="367"/>
      <c r="Z41" s="367"/>
      <c r="AA41" s="368" t="s">
        <v>56</v>
      </c>
      <c r="AB41" s="369"/>
      <c r="AC41" s="332" t="s">
        <v>57</v>
      </c>
      <c r="AD41" s="333"/>
      <c r="AE41" s="333"/>
      <c r="AF41" s="333"/>
      <c r="AG41" s="333"/>
      <c r="AH41" s="334"/>
      <c r="AI41" s="247"/>
      <c r="AJ41" s="248"/>
      <c r="AK41" s="248"/>
      <c r="AL41" s="370" t="s">
        <v>44</v>
      </c>
      <c r="AM41" s="371"/>
    </row>
    <row r="42" spans="1:84" s="4" customFormat="1" ht="15.75" customHeight="1">
      <c r="A42" s="171"/>
      <c r="B42" s="376" t="s">
        <v>194</v>
      </c>
      <c r="C42" s="377"/>
      <c r="D42" s="377"/>
      <c r="E42" s="377"/>
      <c r="F42" s="377"/>
      <c r="G42" s="377"/>
      <c r="H42" s="377"/>
      <c r="I42" s="377"/>
      <c r="J42" s="378"/>
      <c r="K42" s="163" t="s">
        <v>192</v>
      </c>
      <c r="L42" s="163"/>
      <c r="M42" s="169"/>
      <c r="N42" s="169"/>
      <c r="O42" s="170"/>
      <c r="P42" s="170"/>
      <c r="Q42" s="163"/>
      <c r="R42" s="163"/>
      <c r="S42" s="163"/>
      <c r="T42" s="163"/>
      <c r="U42" s="163"/>
      <c r="V42" s="163"/>
      <c r="W42" s="168"/>
      <c r="X42" s="367">
        <f>IF($H$10="介護予防・生活支援サービス事業の事業者","",1500)</f>
        <v>1500</v>
      </c>
      <c r="Y42" s="367"/>
      <c r="Z42" s="367"/>
      <c r="AA42" s="368" t="s">
        <v>56</v>
      </c>
      <c r="AB42" s="369"/>
      <c r="AC42" s="332" t="s">
        <v>57</v>
      </c>
      <c r="AD42" s="333"/>
      <c r="AE42" s="333"/>
      <c r="AF42" s="333"/>
      <c r="AG42" s="333"/>
      <c r="AH42" s="334"/>
      <c r="AI42" s="247"/>
      <c r="AJ42" s="248"/>
      <c r="AK42" s="248"/>
      <c r="AL42" s="249" t="s">
        <v>44</v>
      </c>
      <c r="AM42" s="250"/>
    </row>
    <row r="43" spans="1:84" s="4" customFormat="1" ht="15.75" customHeight="1">
      <c r="A43" s="166"/>
      <c r="B43" s="379"/>
      <c r="C43" s="380"/>
      <c r="D43" s="380"/>
      <c r="E43" s="380"/>
      <c r="F43" s="380"/>
      <c r="G43" s="380"/>
      <c r="H43" s="380"/>
      <c r="I43" s="380"/>
      <c r="J43" s="381"/>
      <c r="K43" s="38" t="s">
        <v>195</v>
      </c>
      <c r="L43" s="38"/>
      <c r="M43" s="38"/>
      <c r="N43" s="38"/>
      <c r="O43" s="30"/>
      <c r="P43" s="30"/>
      <c r="Q43" s="29"/>
      <c r="R43" s="29"/>
      <c r="S43" s="29"/>
      <c r="T43" s="29"/>
      <c r="U43" s="29"/>
      <c r="V43" s="29"/>
      <c r="W43" s="31"/>
      <c r="X43" s="367">
        <f>IF($H$10="介護予防・生活支援サービス事業の事業者","",4500)</f>
        <v>4500</v>
      </c>
      <c r="Y43" s="367"/>
      <c r="Z43" s="367"/>
      <c r="AA43" s="368" t="s">
        <v>56</v>
      </c>
      <c r="AB43" s="369"/>
      <c r="AC43" s="332" t="s">
        <v>57</v>
      </c>
      <c r="AD43" s="333"/>
      <c r="AE43" s="333"/>
      <c r="AF43" s="333"/>
      <c r="AG43" s="333"/>
      <c r="AH43" s="334"/>
      <c r="AI43" s="247"/>
      <c r="AJ43" s="248"/>
      <c r="AK43" s="248"/>
      <c r="AL43" s="249" t="s">
        <v>44</v>
      </c>
      <c r="AM43" s="250"/>
    </row>
    <row r="44" spans="1:84" s="4" customFormat="1" ht="15.75" customHeight="1">
      <c r="A44" s="166"/>
      <c r="B44" s="379"/>
      <c r="C44" s="380"/>
      <c r="D44" s="380"/>
      <c r="E44" s="380"/>
      <c r="F44" s="380"/>
      <c r="G44" s="380"/>
      <c r="H44" s="380"/>
      <c r="I44" s="380"/>
      <c r="J44" s="381"/>
      <c r="K44" s="37" t="s">
        <v>193</v>
      </c>
      <c r="L44" s="37"/>
      <c r="M44" s="37"/>
      <c r="N44" s="37"/>
      <c r="O44" s="40"/>
      <c r="P44" s="40"/>
      <c r="Q44" s="161"/>
      <c r="R44" s="161"/>
      <c r="S44" s="161"/>
      <c r="T44" s="161"/>
      <c r="U44" s="161"/>
      <c r="V44" s="161"/>
      <c r="W44" s="39"/>
      <c r="X44" s="367">
        <f>IF($H$10="介護予防・生活支援サービス事業の事業者","",3000)</f>
        <v>3000</v>
      </c>
      <c r="Y44" s="367"/>
      <c r="Z44" s="367"/>
      <c r="AA44" s="368" t="s">
        <v>56</v>
      </c>
      <c r="AB44" s="369"/>
      <c r="AC44" s="332" t="s">
        <v>57</v>
      </c>
      <c r="AD44" s="333"/>
      <c r="AE44" s="333"/>
      <c r="AF44" s="333"/>
      <c r="AG44" s="333"/>
      <c r="AH44" s="334"/>
      <c r="AI44" s="247"/>
      <c r="AJ44" s="248"/>
      <c r="AK44" s="248"/>
      <c r="AL44" s="249" t="s">
        <v>44</v>
      </c>
      <c r="AM44" s="250"/>
    </row>
    <row r="45" spans="1:84" s="4" customFormat="1" ht="15.75" customHeight="1">
      <c r="A45" s="167"/>
      <c r="B45" s="382"/>
      <c r="C45" s="383"/>
      <c r="D45" s="383"/>
      <c r="E45" s="383"/>
      <c r="F45" s="383"/>
      <c r="G45" s="383"/>
      <c r="H45" s="383"/>
      <c r="I45" s="383"/>
      <c r="J45" s="384"/>
      <c r="K45" s="37" t="s">
        <v>196</v>
      </c>
      <c r="L45" s="37"/>
      <c r="M45" s="37"/>
      <c r="N45" s="37"/>
      <c r="O45" s="40"/>
      <c r="P45" s="40"/>
      <c r="Q45" s="161"/>
      <c r="R45" s="161"/>
      <c r="S45" s="161"/>
      <c r="T45" s="161"/>
      <c r="U45" s="161"/>
      <c r="V45" s="161"/>
      <c r="W45" s="39"/>
      <c r="X45" s="367">
        <f>IF($H$10="介護予防・生活支援サービス事業の事業者","",6000)</f>
        <v>6000</v>
      </c>
      <c r="Y45" s="367"/>
      <c r="Z45" s="367"/>
      <c r="AA45" s="368" t="s">
        <v>56</v>
      </c>
      <c r="AB45" s="369"/>
      <c r="AC45" s="332" t="s">
        <v>57</v>
      </c>
      <c r="AD45" s="333"/>
      <c r="AE45" s="333"/>
      <c r="AF45" s="333"/>
      <c r="AG45" s="333"/>
      <c r="AH45" s="334"/>
      <c r="AI45" s="247"/>
      <c r="AJ45" s="248"/>
      <c r="AK45" s="248"/>
      <c r="AL45" s="249" t="s">
        <v>44</v>
      </c>
      <c r="AM45" s="250"/>
    </row>
    <row r="46" spans="1:84" s="4" customFormat="1" ht="6" customHeight="1" thickBot="1">
      <c r="A46" s="65"/>
      <c r="B46" s="65"/>
      <c r="C46" s="65"/>
      <c r="D46" s="65"/>
      <c r="E46" s="65"/>
      <c r="F46" s="65"/>
      <c r="G46" s="65"/>
      <c r="H46" s="65"/>
      <c r="I46" s="62"/>
      <c r="J46" s="66"/>
      <c r="K46" s="61"/>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row>
    <row r="47" spans="1:84" s="4" customFormat="1" ht="19.5" customHeight="1" thickBot="1">
      <c r="A47" s="67" t="s">
        <v>85</v>
      </c>
      <c r="B47" s="61"/>
      <c r="C47" s="65"/>
      <c r="D47" s="65"/>
      <c r="E47" s="65"/>
      <c r="F47" s="65"/>
      <c r="G47" s="65"/>
      <c r="H47" s="65"/>
      <c r="I47" s="62"/>
      <c r="J47" s="66"/>
      <c r="K47" s="61"/>
      <c r="L47" s="63"/>
      <c r="M47" s="63"/>
      <c r="N47" s="63"/>
      <c r="O47" s="64"/>
      <c r="P47" s="64"/>
      <c r="Q47" s="64"/>
      <c r="R47" s="64"/>
      <c r="S47" s="64"/>
      <c r="T47" s="93"/>
      <c r="U47" s="93"/>
      <c r="V47" s="93"/>
      <c r="W47" s="93"/>
      <c r="X47" s="361" t="s">
        <v>136</v>
      </c>
      <c r="Y47" s="362"/>
      <c r="Z47" s="362"/>
      <c r="AA47" s="362"/>
      <c r="AB47" s="363"/>
      <c r="AC47" s="364" t="s">
        <v>234</v>
      </c>
      <c r="AD47" s="101" t="s">
        <v>240</v>
      </c>
      <c r="AE47" s="102"/>
      <c r="AF47" s="102"/>
      <c r="AG47" s="102"/>
      <c r="AH47" s="107"/>
      <c r="AI47" s="351">
        <f>MIN(X48,ROUNDDOWN(H60/1000,0))</f>
        <v>0</v>
      </c>
      <c r="AJ47" s="352"/>
      <c r="AK47" s="352"/>
      <c r="AL47" s="268" t="s">
        <v>41</v>
      </c>
      <c r="AM47" s="269"/>
    </row>
    <row r="48" spans="1:84" s="4" customFormat="1" ht="14.25" thickBot="1">
      <c r="A48" s="64"/>
      <c r="B48" s="65"/>
      <c r="C48" s="65"/>
      <c r="D48" s="65"/>
      <c r="E48" s="65"/>
      <c r="F48" s="65"/>
      <c r="G48" s="65"/>
      <c r="H48" s="65"/>
      <c r="I48" s="65"/>
      <c r="J48" s="65"/>
      <c r="K48" s="65"/>
      <c r="L48" s="65"/>
      <c r="M48" s="65"/>
      <c r="N48" s="65"/>
      <c r="O48" s="65"/>
      <c r="P48" s="65"/>
      <c r="Q48" s="65"/>
      <c r="R48" s="65"/>
      <c r="S48" s="65"/>
      <c r="T48" s="65"/>
      <c r="U48" s="65"/>
      <c r="V48" s="65"/>
      <c r="W48" s="65"/>
      <c r="X48" s="357" t="str">
        <f>IFERROR(VLOOKUP(H10,個票1!CA5:CE39,5,FALSE),"")</f>
        <v/>
      </c>
      <c r="Y48" s="358"/>
      <c r="Z48" s="358"/>
      <c r="AA48" s="359" t="s">
        <v>41</v>
      </c>
      <c r="AB48" s="360"/>
      <c r="AC48" s="350"/>
      <c r="AD48" s="197" t="s">
        <v>237</v>
      </c>
      <c r="AE48" s="198"/>
      <c r="AF48" s="198"/>
      <c r="AG48" s="198"/>
      <c r="AH48" s="108"/>
      <c r="AI48" s="365"/>
      <c r="AJ48" s="366"/>
      <c r="AK48" s="366"/>
      <c r="AL48" s="285" t="s">
        <v>41</v>
      </c>
      <c r="AM48" s="286"/>
      <c r="AX48" s="181" t="str">
        <f>IF(X48&gt;=AI49,"○","！（補助上限額を超過しています）")</f>
        <v>○</v>
      </c>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3"/>
    </row>
    <row r="49" spans="1:46" s="4" customFormat="1" ht="13.5" customHeight="1">
      <c r="A49" s="60" t="s">
        <v>138</v>
      </c>
      <c r="B49" s="65"/>
      <c r="C49" s="65"/>
      <c r="D49" s="65"/>
      <c r="E49" s="65"/>
      <c r="F49" s="65"/>
      <c r="G49" s="65"/>
      <c r="H49" s="65"/>
      <c r="I49" s="65"/>
      <c r="J49" s="65"/>
      <c r="K49" s="65"/>
      <c r="L49" s="65"/>
      <c r="M49" s="65"/>
      <c r="N49" s="65"/>
      <c r="O49" s="65"/>
      <c r="P49" s="65"/>
      <c r="Q49" s="65"/>
      <c r="R49" s="65"/>
      <c r="S49" s="65"/>
      <c r="T49" s="65"/>
      <c r="U49" s="65"/>
      <c r="V49" s="65"/>
      <c r="W49" s="65"/>
      <c r="X49" s="357"/>
      <c r="Y49" s="358"/>
      <c r="Z49" s="358"/>
      <c r="AA49" s="359"/>
      <c r="AB49" s="360"/>
      <c r="AC49" s="350"/>
      <c r="AD49" s="195" t="s">
        <v>58</v>
      </c>
      <c r="AE49" s="196"/>
      <c r="AF49" s="196"/>
      <c r="AG49" s="196"/>
      <c r="AH49" s="109"/>
      <c r="AI49" s="372">
        <f>SUM(AI47:AK48)</f>
        <v>0</v>
      </c>
      <c r="AJ49" s="373"/>
      <c r="AK49" s="373"/>
      <c r="AL49" s="289" t="s">
        <v>41</v>
      </c>
      <c r="AM49" s="290"/>
      <c r="AT49" s="5"/>
    </row>
    <row r="50" spans="1:46" ht="15" customHeight="1">
      <c r="A50" s="276" t="s">
        <v>125</v>
      </c>
      <c r="B50" s="277"/>
      <c r="C50" s="277"/>
      <c r="D50" s="277"/>
      <c r="E50" s="277"/>
      <c r="F50" s="277"/>
      <c r="G50" s="278"/>
      <c r="H50" s="277" t="s">
        <v>238</v>
      </c>
      <c r="I50" s="277"/>
      <c r="J50" s="277"/>
      <c r="K50" s="277"/>
      <c r="L50" s="277"/>
      <c r="M50" s="276" t="s">
        <v>25</v>
      </c>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8"/>
    </row>
    <row r="51" spans="1:46" ht="15" customHeight="1">
      <c r="A51" s="126" t="s">
        <v>126</v>
      </c>
      <c r="B51" s="127"/>
      <c r="C51" s="127"/>
      <c r="D51" s="127"/>
      <c r="E51" s="128"/>
      <c r="F51" s="128"/>
      <c r="G51" s="129"/>
      <c r="H51" s="282"/>
      <c r="I51" s="282"/>
      <c r="J51" s="282"/>
      <c r="K51" s="282"/>
      <c r="L51" s="282"/>
      <c r="M51" s="279"/>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1"/>
    </row>
    <row r="52" spans="1:46" ht="15" customHeight="1">
      <c r="A52" s="76" t="s">
        <v>127</v>
      </c>
      <c r="B52" s="77"/>
      <c r="C52" s="77"/>
      <c r="D52" s="77"/>
      <c r="E52" s="78"/>
      <c r="F52" s="78"/>
      <c r="G52" s="79"/>
      <c r="H52" s="265"/>
      <c r="I52" s="265"/>
      <c r="J52" s="265"/>
      <c r="K52" s="265"/>
      <c r="L52" s="265"/>
      <c r="M52" s="253"/>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5"/>
    </row>
    <row r="53" spans="1:46" ht="15" customHeight="1">
      <c r="A53" s="76" t="s">
        <v>128</v>
      </c>
      <c r="B53" s="77"/>
      <c r="C53" s="77"/>
      <c r="D53" s="77"/>
      <c r="E53" s="78"/>
      <c r="F53" s="78"/>
      <c r="G53" s="79"/>
      <c r="H53" s="265"/>
      <c r="I53" s="265"/>
      <c r="J53" s="265"/>
      <c r="K53" s="265"/>
      <c r="L53" s="265"/>
      <c r="M53" s="253"/>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5"/>
    </row>
    <row r="54" spans="1:46" ht="15" customHeight="1">
      <c r="A54" s="76" t="s">
        <v>129</v>
      </c>
      <c r="B54" s="77"/>
      <c r="C54" s="77"/>
      <c r="D54" s="77"/>
      <c r="E54" s="78"/>
      <c r="F54" s="78"/>
      <c r="G54" s="79"/>
      <c r="H54" s="265"/>
      <c r="I54" s="265"/>
      <c r="J54" s="265"/>
      <c r="K54" s="265"/>
      <c r="L54" s="265"/>
      <c r="M54" s="253"/>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5"/>
    </row>
    <row r="55" spans="1:46" ht="15" customHeight="1">
      <c r="A55" s="76" t="s">
        <v>130</v>
      </c>
      <c r="B55" s="77"/>
      <c r="C55" s="77"/>
      <c r="D55" s="77"/>
      <c r="E55" s="78"/>
      <c r="F55" s="78"/>
      <c r="G55" s="79"/>
      <c r="H55" s="265"/>
      <c r="I55" s="265"/>
      <c r="J55" s="265"/>
      <c r="K55" s="265"/>
      <c r="L55" s="265"/>
      <c r="M55" s="253"/>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5"/>
    </row>
    <row r="56" spans="1:46" ht="15" customHeight="1">
      <c r="A56" s="76" t="s">
        <v>131</v>
      </c>
      <c r="B56" s="77"/>
      <c r="C56" s="77"/>
      <c r="D56" s="77"/>
      <c r="E56" s="78"/>
      <c r="F56" s="78"/>
      <c r="G56" s="79"/>
      <c r="H56" s="265"/>
      <c r="I56" s="265"/>
      <c r="J56" s="265"/>
      <c r="K56" s="265"/>
      <c r="L56" s="265"/>
      <c r="M56" s="253"/>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5"/>
    </row>
    <row r="57" spans="1:46" ht="15" customHeight="1">
      <c r="A57" s="76" t="s">
        <v>132</v>
      </c>
      <c r="B57" s="77"/>
      <c r="C57" s="77"/>
      <c r="D57" s="77"/>
      <c r="E57" s="78"/>
      <c r="F57" s="78"/>
      <c r="G57" s="79"/>
      <c r="H57" s="265"/>
      <c r="I57" s="265"/>
      <c r="J57" s="265"/>
      <c r="K57" s="265"/>
      <c r="L57" s="265"/>
      <c r="M57" s="253"/>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5"/>
    </row>
    <row r="58" spans="1:46" ht="15" customHeight="1">
      <c r="A58" s="76" t="s">
        <v>133</v>
      </c>
      <c r="B58" s="80"/>
      <c r="C58" s="80"/>
      <c r="D58" s="80"/>
      <c r="E58" s="80"/>
      <c r="F58" s="80"/>
      <c r="G58" s="81"/>
      <c r="H58" s="265"/>
      <c r="I58" s="265"/>
      <c r="J58" s="265"/>
      <c r="K58" s="265"/>
      <c r="L58" s="265"/>
      <c r="M58" s="253"/>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5"/>
    </row>
    <row r="59" spans="1:46" ht="15" customHeight="1">
      <c r="A59" s="82" t="s">
        <v>134</v>
      </c>
      <c r="B59" s="83"/>
      <c r="C59" s="83"/>
      <c r="D59" s="83"/>
      <c r="E59" s="84"/>
      <c r="F59" s="84"/>
      <c r="G59" s="85"/>
      <c r="H59" s="256"/>
      <c r="I59" s="256"/>
      <c r="J59" s="256"/>
      <c r="K59" s="256"/>
      <c r="L59" s="256"/>
      <c r="M59" s="257"/>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9"/>
    </row>
    <row r="60" spans="1:46" ht="15" customHeight="1">
      <c r="A60" s="86" t="s">
        <v>48</v>
      </c>
      <c r="B60" s="94"/>
      <c r="C60" s="94"/>
      <c r="D60" s="94"/>
      <c r="E60" s="87"/>
      <c r="F60" s="87"/>
      <c r="G60" s="88"/>
      <c r="H60" s="263">
        <f>SUM(H51:L59)</f>
        <v>0</v>
      </c>
      <c r="I60" s="263"/>
      <c r="J60" s="263"/>
      <c r="K60" s="263"/>
      <c r="L60" s="264"/>
      <c r="M60" s="260"/>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2"/>
    </row>
    <row r="61" spans="1:46" ht="4.5" customHeight="1">
      <c r="A61" s="89"/>
      <c r="B61" s="89"/>
      <c r="C61" s="89"/>
      <c r="D61" s="89"/>
      <c r="E61" s="95"/>
      <c r="F61" s="95"/>
      <c r="G61" s="95"/>
      <c r="H61" s="95"/>
      <c r="I61" s="95"/>
      <c r="J61" s="97"/>
      <c r="K61" s="97"/>
      <c r="L61" s="97"/>
      <c r="M61" s="97"/>
      <c r="N61" s="97"/>
      <c r="O61" s="95"/>
      <c r="P61" s="95"/>
      <c r="Q61" s="95"/>
      <c r="R61" s="95"/>
      <c r="S61" s="95"/>
      <c r="T61" s="95"/>
      <c r="U61" s="95"/>
      <c r="V61" s="95"/>
      <c r="W61" s="95"/>
      <c r="X61" s="95"/>
      <c r="Y61" s="98"/>
      <c r="Z61" s="98"/>
      <c r="AA61" s="98"/>
      <c r="AB61" s="98"/>
      <c r="AC61" s="98"/>
      <c r="AD61" s="98"/>
      <c r="AE61" s="95"/>
      <c r="AF61" s="95"/>
      <c r="AG61" s="95"/>
      <c r="AH61" s="95"/>
      <c r="AI61" s="95"/>
      <c r="AJ61" s="95"/>
      <c r="AK61" s="95"/>
      <c r="AL61" s="95"/>
      <c r="AM61" s="95"/>
    </row>
    <row r="62" spans="1:46">
      <c r="A62" s="48" t="s">
        <v>249</v>
      </c>
      <c r="B62" s="96"/>
      <c r="C62" s="96"/>
      <c r="D62" s="96"/>
      <c r="E62" s="96"/>
      <c r="F62" s="96"/>
      <c r="G62" s="96"/>
      <c r="H62" s="96"/>
      <c r="I62" s="96"/>
      <c r="J62" s="96"/>
      <c r="K62" s="96"/>
      <c r="L62" s="96"/>
      <c r="M62" s="96"/>
      <c r="N62" s="96"/>
      <c r="O62" s="96"/>
      <c r="P62" s="96"/>
      <c r="Q62" s="96"/>
      <c r="R62" s="96"/>
      <c r="S62" s="96"/>
      <c r="T62" s="96"/>
      <c r="U62" s="96"/>
      <c r="V62" s="96"/>
      <c r="W62" s="96"/>
      <c r="X62" s="96"/>
      <c r="Y62" s="73"/>
      <c r="Z62" s="73"/>
      <c r="AA62" s="73"/>
      <c r="AB62" s="73"/>
      <c r="AC62" s="73"/>
      <c r="AD62" s="73"/>
      <c r="AE62" s="96"/>
      <c r="AF62" s="96"/>
      <c r="AG62" s="96"/>
      <c r="AH62" s="96"/>
      <c r="AI62" s="96"/>
      <c r="AJ62" s="96"/>
      <c r="AK62" s="96"/>
      <c r="AL62" s="96"/>
      <c r="AM62" s="96"/>
    </row>
  </sheetData>
  <sheetProtection formatCells="0" formatColumns="0" formatRows="0" insertColumns="0" insertRows="0" autoFilter="0"/>
  <mergeCells count="145">
    <mergeCell ref="H60:L60"/>
    <mergeCell ref="M60:AM60"/>
    <mergeCell ref="H59:L59"/>
    <mergeCell ref="M50:AM50"/>
    <mergeCell ref="M51:AM51"/>
    <mergeCell ref="M52:AM52"/>
    <mergeCell ref="M53:AM53"/>
    <mergeCell ref="M54:AM54"/>
    <mergeCell ref="M59:AM59"/>
    <mergeCell ref="H55:L55"/>
    <mergeCell ref="M55:AM55"/>
    <mergeCell ref="H56:L56"/>
    <mergeCell ref="M56:AM56"/>
    <mergeCell ref="H57:L57"/>
    <mergeCell ref="M57:AM57"/>
    <mergeCell ref="H58:L58"/>
    <mergeCell ref="M58:AM58"/>
    <mergeCell ref="A50:G50"/>
    <mergeCell ref="H50:L50"/>
    <mergeCell ref="H51:L51"/>
    <mergeCell ref="H52:L52"/>
    <mergeCell ref="H53:L53"/>
    <mergeCell ref="H54:L54"/>
    <mergeCell ref="AC40:AH40"/>
    <mergeCell ref="AI40:AK40"/>
    <mergeCell ref="AI42:AK42"/>
    <mergeCell ref="AA45:AB45"/>
    <mergeCell ref="AA42:AB42"/>
    <mergeCell ref="AC42:AH42"/>
    <mergeCell ref="AA44:AB44"/>
    <mergeCell ref="AC44:AH44"/>
    <mergeCell ref="AI44:AK44"/>
    <mergeCell ref="AI49:AK49"/>
    <mergeCell ref="X42:Z42"/>
    <mergeCell ref="AC45:AH45"/>
    <mergeCell ref="A40:J41"/>
    <mergeCell ref="X41:Z41"/>
    <mergeCell ref="AA41:AB41"/>
    <mergeCell ref="AC41:AH41"/>
    <mergeCell ref="AI41:AK41"/>
    <mergeCell ref="B42:J45"/>
    <mergeCell ref="A14:AM14"/>
    <mergeCell ref="AL49:AM49"/>
    <mergeCell ref="X48:Z49"/>
    <mergeCell ref="AA48:AB49"/>
    <mergeCell ref="X47:AB47"/>
    <mergeCell ref="AC47:AC49"/>
    <mergeCell ref="AI48:AK48"/>
    <mergeCell ref="AL48:AM48"/>
    <mergeCell ref="AL47:AM47"/>
    <mergeCell ref="AI47:AK47"/>
    <mergeCell ref="AL42:AM42"/>
    <mergeCell ref="AL43:AM43"/>
    <mergeCell ref="AL44:AM44"/>
    <mergeCell ref="X43:Z43"/>
    <mergeCell ref="X44:Z44"/>
    <mergeCell ref="AA40:AB40"/>
    <mergeCell ref="X45:Z45"/>
    <mergeCell ref="AA43:AB43"/>
    <mergeCell ref="AC43:AH43"/>
    <mergeCell ref="AI43:AK43"/>
    <mergeCell ref="X40:Z40"/>
    <mergeCell ref="AL41:AM41"/>
    <mergeCell ref="X16:Z16"/>
    <mergeCell ref="AA17:AM17"/>
    <mergeCell ref="A10:G10"/>
    <mergeCell ref="X10:Y10"/>
    <mergeCell ref="L8:Y8"/>
    <mergeCell ref="L9:Y9"/>
    <mergeCell ref="AP10:AU10"/>
    <mergeCell ref="AL24:AM24"/>
    <mergeCell ref="H22:L22"/>
    <mergeCell ref="M22:O22"/>
    <mergeCell ref="Q22:U22"/>
    <mergeCell ref="V22:X22"/>
    <mergeCell ref="AJ10:AK10"/>
    <mergeCell ref="AG10:AI10"/>
    <mergeCell ref="Z10:AB10"/>
    <mergeCell ref="AC10:AD10"/>
    <mergeCell ref="AE10:AF10"/>
    <mergeCell ref="A11:H12"/>
    <mergeCell ref="AI24:AK24"/>
    <mergeCell ref="X24:AB24"/>
    <mergeCell ref="AC24:AC26"/>
    <mergeCell ref="AL10:AM10"/>
    <mergeCell ref="AI21:AK21"/>
    <mergeCell ref="AL21:AM21"/>
    <mergeCell ref="X25:Z26"/>
    <mergeCell ref="AA25:AB26"/>
    <mergeCell ref="A3:AM3"/>
    <mergeCell ref="A5:AM5"/>
    <mergeCell ref="O7:S7"/>
    <mergeCell ref="A8:C9"/>
    <mergeCell ref="H8:K8"/>
    <mergeCell ref="H9:K9"/>
    <mergeCell ref="Z8:AB9"/>
    <mergeCell ref="H7:N7"/>
    <mergeCell ref="T7:AM7"/>
    <mergeCell ref="A7:G7"/>
    <mergeCell ref="AC9:AG9"/>
    <mergeCell ref="AC8:AG8"/>
    <mergeCell ref="D9:G9"/>
    <mergeCell ref="D8:G8"/>
    <mergeCell ref="AH8:AM8"/>
    <mergeCell ref="AH9:AM9"/>
    <mergeCell ref="AI39:AK39"/>
    <mergeCell ref="AL39:AM39"/>
    <mergeCell ref="X17:Z17"/>
    <mergeCell ref="A19:AM19"/>
    <mergeCell ref="A27:G27"/>
    <mergeCell ref="M28:AM28"/>
    <mergeCell ref="M27:AM27"/>
    <mergeCell ref="H28:L28"/>
    <mergeCell ref="AA16:AM16"/>
    <mergeCell ref="AL25:AM25"/>
    <mergeCell ref="AI26:AK26"/>
    <mergeCell ref="AL26:AM26"/>
    <mergeCell ref="H27:L27"/>
    <mergeCell ref="AE22:AG22"/>
    <mergeCell ref="AI25:AK25"/>
    <mergeCell ref="AE21:AH21"/>
    <mergeCell ref="R10:W10"/>
    <mergeCell ref="H10:Q10"/>
    <mergeCell ref="AE39:AH39"/>
    <mergeCell ref="AI45:AK45"/>
    <mergeCell ref="AL45:AM45"/>
    <mergeCell ref="AL40:AM40"/>
    <mergeCell ref="M35:AM35"/>
    <mergeCell ref="H36:L36"/>
    <mergeCell ref="M36:AM36"/>
    <mergeCell ref="M37:AM37"/>
    <mergeCell ref="M29:AM29"/>
    <mergeCell ref="M30:AM30"/>
    <mergeCell ref="M31:AM31"/>
    <mergeCell ref="H37:L37"/>
    <mergeCell ref="H32:L32"/>
    <mergeCell ref="H33:L33"/>
    <mergeCell ref="H35:L35"/>
    <mergeCell ref="H34:L34"/>
    <mergeCell ref="M32:AM32"/>
    <mergeCell ref="M33:AM33"/>
    <mergeCell ref="M34:AM34"/>
    <mergeCell ref="H29:L29"/>
    <mergeCell ref="H30:L30"/>
    <mergeCell ref="H31:L31"/>
  </mergeCells>
  <phoneticPr fontId="3"/>
  <dataValidations count="3">
    <dataValidation imeMode="halfAlpha" allowBlank="1" showInputMessage="1" showErrorMessage="1" sqref="S24:V26 J24:N26 H7:N7 D9:G9 AC9:AG9 X10:Y10"/>
    <dataValidation type="list" allowBlank="1" showInputMessage="1" showErrorMessage="1" sqref="X16:Z17">
      <formula1>"○"</formula1>
    </dataValidation>
    <dataValidation type="list" allowBlank="1" showInputMessage="1" showErrorMessage="1" sqref="H10">
      <formula1>$CA$5:$CA$40</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計算用!$A$21:$A$67</xm:f>
          </x14:formula1>
          <xm:sqref>H9:K9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86"/>
  <sheetViews>
    <sheetView view="pageBreakPreview" zoomScale="140" zoomScaleNormal="120" zoomScaleSheetLayoutView="140" workbookViewId="0">
      <selection activeCell="B6" sqref="B6"/>
    </sheetView>
  </sheetViews>
  <sheetFormatPr defaultColWidth="9" defaultRowHeight="12"/>
  <cols>
    <col min="1" max="1" width="3.125" style="10" customWidth="1"/>
    <col min="2" max="3" width="9" style="10" customWidth="1"/>
    <col min="4" max="4" width="7.5" style="10" bestFit="1" customWidth="1"/>
    <col min="5" max="5" width="22.625" style="10" hidden="1" customWidth="1"/>
    <col min="6" max="6" width="8.125" style="10" hidden="1" customWidth="1"/>
    <col min="7" max="7" width="14.625" style="10" customWidth="1"/>
    <col min="8" max="8" width="9" style="10" bestFit="1" customWidth="1"/>
    <col min="9" max="9" width="3.5" style="10" customWidth="1"/>
    <col min="10" max="10" width="13.5" style="10" bestFit="1" customWidth="1"/>
    <col min="11" max="11" width="10.625" style="10" customWidth="1"/>
    <col min="12" max="12" width="25" style="10" customWidth="1"/>
    <col min="13" max="13" width="11.375" style="10" hidden="1" customWidth="1"/>
    <col min="14" max="14" width="10.125" style="10" customWidth="1"/>
    <col min="15" max="15" width="5.625" style="10" bestFit="1" customWidth="1"/>
    <col min="16" max="16" width="6.375" style="10" customWidth="1"/>
    <col min="17" max="17" width="6.5" style="10" customWidth="1"/>
    <col min="18" max="18" width="6.125" style="10" customWidth="1"/>
    <col min="19" max="19" width="4.875" style="10" customWidth="1"/>
    <col min="20" max="20" width="9" style="4" bestFit="1" customWidth="1"/>
    <col min="21" max="21" width="7.875" style="10" bestFit="1" customWidth="1"/>
    <col min="22" max="22" width="4.875" style="10" customWidth="1"/>
    <col min="23" max="23" width="2.5" style="10" customWidth="1"/>
    <col min="24" max="16384" width="9" style="10"/>
  </cols>
  <sheetData>
    <row r="1" spans="1:23" ht="13.5">
      <c r="A1" s="7" t="s">
        <v>142</v>
      </c>
    </row>
    <row r="3" spans="1:23">
      <c r="A3" s="17" t="s">
        <v>140</v>
      </c>
      <c r="O3" s="15"/>
    </row>
    <row r="4" spans="1:23" ht="18" customHeight="1">
      <c r="A4" s="227"/>
      <c r="B4" s="385" t="s">
        <v>206</v>
      </c>
      <c r="C4" s="385" t="s">
        <v>205</v>
      </c>
      <c r="D4" s="385" t="s">
        <v>155</v>
      </c>
      <c r="E4" s="22"/>
      <c r="F4" s="22"/>
      <c r="G4" s="386" t="s">
        <v>60</v>
      </c>
      <c r="H4" s="276" t="s">
        <v>59</v>
      </c>
      <c r="I4" s="277"/>
      <c r="J4" s="278"/>
      <c r="K4" s="276" t="s">
        <v>63</v>
      </c>
      <c r="L4" s="277"/>
      <c r="M4" s="277"/>
      <c r="N4" s="278"/>
      <c r="O4" s="388" t="s">
        <v>66</v>
      </c>
      <c r="P4" s="361" t="s">
        <v>153</v>
      </c>
      <c r="Q4" s="362"/>
      <c r="R4" s="362"/>
      <c r="S4" s="363"/>
      <c r="T4" s="385" t="s">
        <v>150</v>
      </c>
      <c r="U4" s="385"/>
    </row>
    <row r="5" spans="1:23" ht="42">
      <c r="A5" s="227"/>
      <c r="B5" s="390"/>
      <c r="C5" s="390"/>
      <c r="D5" s="390"/>
      <c r="E5" s="23" t="s">
        <v>75</v>
      </c>
      <c r="F5" s="23" t="s">
        <v>75</v>
      </c>
      <c r="G5" s="387"/>
      <c r="H5" s="21" t="s">
        <v>52</v>
      </c>
      <c r="I5" s="179" t="s">
        <v>215</v>
      </c>
      <c r="J5" s="180" t="s">
        <v>23</v>
      </c>
      <c r="K5" s="21" t="s">
        <v>61</v>
      </c>
      <c r="L5" s="21" t="s">
        <v>62</v>
      </c>
      <c r="M5" s="21" t="s">
        <v>67</v>
      </c>
      <c r="N5" s="137" t="s">
        <v>161</v>
      </c>
      <c r="O5" s="389"/>
      <c r="P5" s="133" t="s">
        <v>152</v>
      </c>
      <c r="Q5" s="133" t="s">
        <v>151</v>
      </c>
      <c r="R5" s="133" t="s">
        <v>158</v>
      </c>
      <c r="S5" s="133" t="s">
        <v>154</v>
      </c>
      <c r="T5" s="134" t="s">
        <v>157</v>
      </c>
      <c r="U5" s="134" t="s">
        <v>156</v>
      </c>
      <c r="W5" s="4"/>
    </row>
    <row r="6" spans="1:23">
      <c r="A6" s="14">
        <f>ROW()-5</f>
        <v>1</v>
      </c>
      <c r="B6" s="138"/>
      <c r="C6" s="138"/>
      <c r="D6" s="20"/>
      <c r="E6" s="176" t="str">
        <f>B6&amp;C6&amp;D6</f>
        <v/>
      </c>
      <c r="F6" s="176" t="str">
        <f>IF(E6="","",COUNTIF($E$6:$E$85,E6))</f>
        <v/>
      </c>
      <c r="G6" s="172"/>
      <c r="H6" s="139"/>
      <c r="I6" s="139"/>
      <c r="J6" s="172"/>
      <c r="K6" s="140"/>
      <c r="L6" s="140"/>
      <c r="M6" s="141" t="str">
        <f>K6&amp;L6</f>
        <v/>
      </c>
      <c r="N6" s="147"/>
      <c r="O6" s="25" t="str">
        <f>IFERROR(VLOOKUP(M6,計算用!$A$8:$B$15,2,FALSE),"")</f>
        <v/>
      </c>
      <c r="P6" s="26"/>
      <c r="Q6" s="26"/>
      <c r="R6" s="26"/>
      <c r="S6" s="24" t="str">
        <f>IF(F6&gt;=2,"","可")</f>
        <v/>
      </c>
      <c r="T6" s="148"/>
      <c r="U6" s="136"/>
      <c r="W6" s="4"/>
    </row>
    <row r="7" spans="1:23">
      <c r="A7" s="14">
        <f t="shared" ref="A7:A70" si="0">ROW()-5</f>
        <v>2</v>
      </c>
      <c r="B7" s="138"/>
      <c r="C7" s="138"/>
      <c r="D7" s="20"/>
      <c r="E7" s="176" t="str">
        <f>B7&amp;C7&amp;D7</f>
        <v/>
      </c>
      <c r="F7" s="176" t="str">
        <f>IF(E7="","",COUNTIF($E$6:$E$85,E7))</f>
        <v/>
      </c>
      <c r="G7" s="172"/>
      <c r="H7" s="139"/>
      <c r="I7" s="139"/>
      <c r="J7" s="172"/>
      <c r="K7" s="140"/>
      <c r="L7" s="140"/>
      <c r="M7" s="141" t="str">
        <f t="shared" ref="M7:M70" si="1">K7&amp;L7</f>
        <v/>
      </c>
      <c r="N7" s="147"/>
      <c r="O7" s="25" t="str">
        <f>IFERROR(VLOOKUP(M7,計算用!$A$8:$B$15,2,FALSE),"")</f>
        <v/>
      </c>
      <c r="P7" s="26"/>
      <c r="Q7" s="26"/>
      <c r="R7" s="26"/>
      <c r="S7" s="24" t="str">
        <f t="shared" ref="S7:S37" si="2">IF(F7&gt;=2,"","可")</f>
        <v/>
      </c>
      <c r="T7" s="148"/>
      <c r="U7" s="136"/>
    </row>
    <row r="8" spans="1:23">
      <c r="A8" s="14">
        <f t="shared" si="0"/>
        <v>3</v>
      </c>
      <c r="B8" s="138"/>
      <c r="C8" s="138"/>
      <c r="D8" s="20"/>
      <c r="E8" s="176" t="str">
        <f t="shared" ref="E8:E70" si="3">B8&amp;C8&amp;D8</f>
        <v/>
      </c>
      <c r="F8" s="176" t="str">
        <f>IF(E8="","",COUNTIF($E$6:$E$85,E8))</f>
        <v/>
      </c>
      <c r="G8" s="172"/>
      <c r="H8" s="139"/>
      <c r="I8" s="139"/>
      <c r="J8" s="172"/>
      <c r="K8" s="140"/>
      <c r="L8" s="140"/>
      <c r="M8" s="141" t="str">
        <f t="shared" si="1"/>
        <v/>
      </c>
      <c r="N8" s="147"/>
      <c r="O8" s="25" t="str">
        <f>IFERROR(VLOOKUP(M8,計算用!$A$8:$B$15,2,FALSE),"")</f>
        <v/>
      </c>
      <c r="P8" s="26"/>
      <c r="Q8" s="26"/>
      <c r="R8" s="26"/>
      <c r="S8" s="24" t="str">
        <f t="shared" si="2"/>
        <v/>
      </c>
      <c r="T8" s="148"/>
      <c r="U8" s="136"/>
      <c r="W8" s="4"/>
    </row>
    <row r="9" spans="1:23">
      <c r="A9" s="14">
        <f t="shared" si="0"/>
        <v>4</v>
      </c>
      <c r="B9" s="138"/>
      <c r="C9" s="138"/>
      <c r="D9" s="20"/>
      <c r="E9" s="176" t="str">
        <f t="shared" si="3"/>
        <v/>
      </c>
      <c r="F9" s="176" t="str">
        <f t="shared" ref="F9:F72" si="4">IF(E9="","",COUNTIF($E$6:$E$85,E9))</f>
        <v/>
      </c>
      <c r="G9" s="172"/>
      <c r="H9" s="139"/>
      <c r="I9" s="139"/>
      <c r="J9" s="172"/>
      <c r="K9" s="140"/>
      <c r="L9" s="140"/>
      <c r="M9" s="141" t="str">
        <f t="shared" si="1"/>
        <v/>
      </c>
      <c r="N9" s="147"/>
      <c r="O9" s="25" t="str">
        <f>IFERROR(VLOOKUP(M9,計算用!$A$8:$B$15,2,FALSE),"")</f>
        <v/>
      </c>
      <c r="P9" s="26"/>
      <c r="Q9" s="26"/>
      <c r="R9" s="26"/>
      <c r="S9" s="24" t="str">
        <f t="shared" si="2"/>
        <v/>
      </c>
      <c r="T9" s="148"/>
      <c r="U9" s="136"/>
    </row>
    <row r="10" spans="1:23">
      <c r="A10" s="14">
        <f t="shared" si="0"/>
        <v>5</v>
      </c>
      <c r="B10" s="138"/>
      <c r="C10" s="138"/>
      <c r="D10" s="20"/>
      <c r="E10" s="176" t="str">
        <f t="shared" si="3"/>
        <v/>
      </c>
      <c r="F10" s="176" t="str">
        <f t="shared" si="4"/>
        <v/>
      </c>
      <c r="G10" s="172"/>
      <c r="H10" s="139"/>
      <c r="I10" s="139"/>
      <c r="J10" s="172"/>
      <c r="K10" s="140"/>
      <c r="L10" s="140"/>
      <c r="M10" s="141" t="str">
        <f t="shared" si="1"/>
        <v/>
      </c>
      <c r="N10" s="147"/>
      <c r="O10" s="25" t="str">
        <f>IFERROR(VLOOKUP(M10,計算用!$A$8:$B$15,2,FALSE),"")</f>
        <v/>
      </c>
      <c r="P10" s="26"/>
      <c r="Q10" s="26"/>
      <c r="R10" s="26"/>
      <c r="S10" s="24" t="str">
        <f t="shared" si="2"/>
        <v/>
      </c>
      <c r="T10" s="148"/>
      <c r="U10" s="136"/>
    </row>
    <row r="11" spans="1:23">
      <c r="A11" s="14">
        <f t="shared" si="0"/>
        <v>6</v>
      </c>
      <c r="B11" s="138"/>
      <c r="C11" s="138"/>
      <c r="D11" s="20"/>
      <c r="E11" s="176" t="str">
        <f t="shared" si="3"/>
        <v/>
      </c>
      <c r="F11" s="176" t="str">
        <f t="shared" si="4"/>
        <v/>
      </c>
      <c r="G11" s="172"/>
      <c r="H11" s="139"/>
      <c r="I11" s="139"/>
      <c r="J11" s="172"/>
      <c r="K11" s="140"/>
      <c r="L11" s="140"/>
      <c r="M11" s="141" t="str">
        <f t="shared" si="1"/>
        <v/>
      </c>
      <c r="N11" s="147"/>
      <c r="O11" s="25" t="str">
        <f>IFERROR(VLOOKUP(M11,計算用!$A$8:$B$15,2,FALSE),"")</f>
        <v/>
      </c>
      <c r="P11" s="26"/>
      <c r="Q11" s="26"/>
      <c r="R11" s="26"/>
      <c r="S11" s="24" t="str">
        <f t="shared" si="2"/>
        <v/>
      </c>
      <c r="T11" s="148"/>
      <c r="U11" s="136"/>
    </row>
    <row r="12" spans="1:23">
      <c r="A12" s="14">
        <f t="shared" si="0"/>
        <v>7</v>
      </c>
      <c r="B12" s="138"/>
      <c r="C12" s="138"/>
      <c r="D12" s="20"/>
      <c r="E12" s="176" t="str">
        <f t="shared" si="3"/>
        <v/>
      </c>
      <c r="F12" s="176" t="str">
        <f t="shared" si="4"/>
        <v/>
      </c>
      <c r="G12" s="172"/>
      <c r="H12" s="139"/>
      <c r="I12" s="139"/>
      <c r="J12" s="172"/>
      <c r="K12" s="140"/>
      <c r="L12" s="140"/>
      <c r="M12" s="141" t="str">
        <f t="shared" si="1"/>
        <v/>
      </c>
      <c r="N12" s="147"/>
      <c r="O12" s="25" t="str">
        <f>IFERROR(VLOOKUP(M12,計算用!$A$8:$B$15,2,FALSE),"")</f>
        <v/>
      </c>
      <c r="P12" s="26"/>
      <c r="Q12" s="26"/>
      <c r="R12" s="26"/>
      <c r="S12" s="24" t="str">
        <f t="shared" si="2"/>
        <v/>
      </c>
      <c r="T12" s="148"/>
      <c r="U12" s="136"/>
      <c r="W12" s="4"/>
    </row>
    <row r="13" spans="1:23">
      <c r="A13" s="14">
        <f t="shared" si="0"/>
        <v>8</v>
      </c>
      <c r="B13" s="138"/>
      <c r="C13" s="138"/>
      <c r="D13" s="20"/>
      <c r="E13" s="176" t="str">
        <f t="shared" si="3"/>
        <v/>
      </c>
      <c r="F13" s="176" t="str">
        <f t="shared" si="4"/>
        <v/>
      </c>
      <c r="G13" s="172"/>
      <c r="H13" s="139"/>
      <c r="I13" s="139"/>
      <c r="J13" s="172"/>
      <c r="K13" s="140"/>
      <c r="L13" s="140"/>
      <c r="M13" s="141" t="str">
        <f t="shared" si="1"/>
        <v/>
      </c>
      <c r="N13" s="147"/>
      <c r="O13" s="25" t="str">
        <f>IFERROR(VLOOKUP(M13,計算用!$A$8:$B$15,2,FALSE),"")</f>
        <v/>
      </c>
      <c r="P13" s="26"/>
      <c r="Q13" s="26"/>
      <c r="R13" s="26"/>
      <c r="S13" s="24" t="str">
        <f t="shared" si="2"/>
        <v/>
      </c>
      <c r="T13" s="148"/>
      <c r="U13" s="136"/>
    </row>
    <row r="14" spans="1:23">
      <c r="A14" s="14">
        <f t="shared" si="0"/>
        <v>9</v>
      </c>
      <c r="B14" s="138"/>
      <c r="C14" s="138"/>
      <c r="D14" s="20"/>
      <c r="E14" s="176" t="str">
        <f t="shared" si="3"/>
        <v/>
      </c>
      <c r="F14" s="176" t="str">
        <f t="shared" si="4"/>
        <v/>
      </c>
      <c r="G14" s="172"/>
      <c r="H14" s="139"/>
      <c r="I14" s="139"/>
      <c r="J14" s="172"/>
      <c r="K14" s="140"/>
      <c r="L14" s="140"/>
      <c r="M14" s="141" t="str">
        <f>K14&amp;L14</f>
        <v/>
      </c>
      <c r="N14" s="147"/>
      <c r="O14" s="25" t="str">
        <f>IFERROR(VLOOKUP(M14,計算用!$A$8:$B$15,2,FALSE),"")</f>
        <v/>
      </c>
      <c r="P14" s="26"/>
      <c r="Q14" s="26"/>
      <c r="R14" s="26"/>
      <c r="S14" s="24" t="str">
        <f t="shared" si="2"/>
        <v/>
      </c>
      <c r="T14" s="148"/>
      <c r="U14" s="136"/>
    </row>
    <row r="15" spans="1:23">
      <c r="A15" s="14">
        <f t="shared" si="0"/>
        <v>10</v>
      </c>
      <c r="B15" s="138"/>
      <c r="C15" s="138"/>
      <c r="D15" s="20"/>
      <c r="E15" s="176" t="str">
        <f t="shared" si="3"/>
        <v/>
      </c>
      <c r="F15" s="176" t="str">
        <f t="shared" si="4"/>
        <v/>
      </c>
      <c r="G15" s="172"/>
      <c r="H15" s="139"/>
      <c r="I15" s="139"/>
      <c r="J15" s="172"/>
      <c r="K15" s="140"/>
      <c r="L15" s="140"/>
      <c r="M15" s="141" t="str">
        <f t="shared" si="1"/>
        <v/>
      </c>
      <c r="N15" s="147"/>
      <c r="O15" s="25" t="str">
        <f>IFERROR(VLOOKUP(M15,計算用!$A$8:$B$15,2,FALSE),"")</f>
        <v/>
      </c>
      <c r="P15" s="26"/>
      <c r="Q15" s="26"/>
      <c r="R15" s="26"/>
      <c r="S15" s="24" t="str">
        <f t="shared" si="2"/>
        <v/>
      </c>
      <c r="T15" s="148"/>
      <c r="U15" s="136"/>
      <c r="W15" s="4"/>
    </row>
    <row r="16" spans="1:23">
      <c r="A16" s="14">
        <f t="shared" si="0"/>
        <v>11</v>
      </c>
      <c r="B16" s="138"/>
      <c r="C16" s="138"/>
      <c r="D16" s="20"/>
      <c r="E16" s="176" t="str">
        <f t="shared" si="3"/>
        <v/>
      </c>
      <c r="F16" s="176" t="str">
        <f t="shared" si="4"/>
        <v/>
      </c>
      <c r="G16" s="172"/>
      <c r="H16" s="139"/>
      <c r="I16" s="139"/>
      <c r="J16" s="172"/>
      <c r="K16" s="140"/>
      <c r="L16" s="140"/>
      <c r="M16" s="141" t="str">
        <f t="shared" si="1"/>
        <v/>
      </c>
      <c r="N16" s="147"/>
      <c r="O16" s="25" t="str">
        <f>IFERROR(VLOOKUP(M16,計算用!$A$8:$B$15,2,FALSE),"")</f>
        <v/>
      </c>
      <c r="P16" s="26"/>
      <c r="Q16" s="26"/>
      <c r="R16" s="26"/>
      <c r="S16" s="24" t="str">
        <f t="shared" si="2"/>
        <v/>
      </c>
      <c r="T16" s="148"/>
      <c r="U16" s="136"/>
    </row>
    <row r="17" spans="1:23">
      <c r="A17" s="14">
        <f t="shared" si="0"/>
        <v>12</v>
      </c>
      <c r="B17" s="138"/>
      <c r="C17" s="138"/>
      <c r="D17" s="20"/>
      <c r="E17" s="176" t="str">
        <f t="shared" si="3"/>
        <v/>
      </c>
      <c r="F17" s="176" t="str">
        <f t="shared" si="4"/>
        <v/>
      </c>
      <c r="G17" s="172"/>
      <c r="H17" s="139"/>
      <c r="I17" s="139"/>
      <c r="J17" s="172"/>
      <c r="K17" s="140"/>
      <c r="L17" s="140"/>
      <c r="M17" s="141" t="str">
        <f t="shared" si="1"/>
        <v/>
      </c>
      <c r="N17" s="147"/>
      <c r="O17" s="25" t="str">
        <f>IFERROR(VLOOKUP(M17,計算用!$A$8:$B$15,2,FALSE),"")</f>
        <v/>
      </c>
      <c r="P17" s="26"/>
      <c r="Q17" s="26"/>
      <c r="R17" s="26"/>
      <c r="S17" s="24" t="str">
        <f t="shared" si="2"/>
        <v/>
      </c>
      <c r="T17" s="148"/>
      <c r="U17" s="136"/>
    </row>
    <row r="18" spans="1:23">
      <c r="A18" s="14">
        <f t="shared" si="0"/>
        <v>13</v>
      </c>
      <c r="B18" s="138"/>
      <c r="C18" s="138"/>
      <c r="D18" s="20"/>
      <c r="E18" s="176" t="str">
        <f t="shared" si="3"/>
        <v/>
      </c>
      <c r="F18" s="176" t="str">
        <f t="shared" si="4"/>
        <v/>
      </c>
      <c r="G18" s="172"/>
      <c r="H18" s="139"/>
      <c r="I18" s="139"/>
      <c r="J18" s="172"/>
      <c r="K18" s="140"/>
      <c r="L18" s="140"/>
      <c r="M18" s="141" t="str">
        <f t="shared" si="1"/>
        <v/>
      </c>
      <c r="N18" s="147"/>
      <c r="O18" s="25" t="str">
        <f>IFERROR(VLOOKUP(M18,計算用!$A$8:$B$15,2,FALSE),"")</f>
        <v/>
      </c>
      <c r="P18" s="26"/>
      <c r="Q18" s="26"/>
      <c r="R18" s="26"/>
      <c r="S18" s="24" t="str">
        <f t="shared" si="2"/>
        <v/>
      </c>
      <c r="T18" s="148"/>
      <c r="U18" s="136"/>
    </row>
    <row r="19" spans="1:23">
      <c r="A19" s="14">
        <f t="shared" si="0"/>
        <v>14</v>
      </c>
      <c r="B19" s="138"/>
      <c r="C19" s="138"/>
      <c r="D19" s="20"/>
      <c r="E19" s="176" t="str">
        <f t="shared" si="3"/>
        <v/>
      </c>
      <c r="F19" s="176" t="str">
        <f t="shared" si="4"/>
        <v/>
      </c>
      <c r="G19" s="172"/>
      <c r="H19" s="139"/>
      <c r="I19" s="139"/>
      <c r="J19" s="172"/>
      <c r="K19" s="140"/>
      <c r="L19" s="140"/>
      <c r="M19" s="141" t="str">
        <f t="shared" si="1"/>
        <v/>
      </c>
      <c r="N19" s="147"/>
      <c r="O19" s="25" t="str">
        <f>IFERROR(VLOOKUP(M19,計算用!$A$8:$B$15,2,FALSE),"")</f>
        <v/>
      </c>
      <c r="P19" s="26"/>
      <c r="Q19" s="26"/>
      <c r="R19" s="26"/>
      <c r="S19" s="24" t="str">
        <f t="shared" si="2"/>
        <v/>
      </c>
      <c r="T19" s="148"/>
      <c r="U19" s="136"/>
    </row>
    <row r="20" spans="1:23">
      <c r="A20" s="14">
        <f t="shared" si="0"/>
        <v>15</v>
      </c>
      <c r="B20" s="138"/>
      <c r="C20" s="138"/>
      <c r="D20" s="20"/>
      <c r="E20" s="176" t="str">
        <f t="shared" si="3"/>
        <v/>
      </c>
      <c r="F20" s="176" t="str">
        <f t="shared" si="4"/>
        <v/>
      </c>
      <c r="G20" s="172"/>
      <c r="H20" s="139"/>
      <c r="I20" s="139"/>
      <c r="J20" s="172"/>
      <c r="K20" s="140"/>
      <c r="L20" s="140"/>
      <c r="M20" s="141" t="str">
        <f t="shared" si="1"/>
        <v/>
      </c>
      <c r="N20" s="147"/>
      <c r="O20" s="25" t="str">
        <f>IFERROR(VLOOKUP(M20,計算用!$A$8:$B$15,2,FALSE),"")</f>
        <v/>
      </c>
      <c r="P20" s="26"/>
      <c r="Q20" s="26"/>
      <c r="R20" s="26"/>
      <c r="S20" s="24" t="str">
        <f t="shared" si="2"/>
        <v/>
      </c>
      <c r="T20" s="148"/>
      <c r="U20" s="136"/>
    </row>
    <row r="21" spans="1:23">
      <c r="A21" s="14">
        <f t="shared" si="0"/>
        <v>16</v>
      </c>
      <c r="B21" s="138"/>
      <c r="C21" s="138"/>
      <c r="D21" s="20"/>
      <c r="E21" s="176" t="str">
        <f t="shared" si="3"/>
        <v/>
      </c>
      <c r="F21" s="176" t="str">
        <f t="shared" si="4"/>
        <v/>
      </c>
      <c r="G21" s="172"/>
      <c r="H21" s="139"/>
      <c r="I21" s="139"/>
      <c r="J21" s="172"/>
      <c r="K21" s="140"/>
      <c r="L21" s="140"/>
      <c r="M21" s="141" t="str">
        <f t="shared" si="1"/>
        <v/>
      </c>
      <c r="N21" s="147"/>
      <c r="O21" s="25" t="str">
        <f>IFERROR(VLOOKUP(M21,計算用!$A$8:$B$15,2,FALSE),"")</f>
        <v/>
      </c>
      <c r="P21" s="26"/>
      <c r="Q21" s="26"/>
      <c r="R21" s="26"/>
      <c r="S21" s="24" t="str">
        <f t="shared" si="2"/>
        <v/>
      </c>
      <c r="T21" s="148"/>
      <c r="U21" s="136"/>
    </row>
    <row r="22" spans="1:23">
      <c r="A22" s="14">
        <f t="shared" si="0"/>
        <v>17</v>
      </c>
      <c r="B22" s="138"/>
      <c r="C22" s="138"/>
      <c r="D22" s="20"/>
      <c r="E22" s="176" t="str">
        <f t="shared" si="3"/>
        <v/>
      </c>
      <c r="F22" s="176" t="str">
        <f t="shared" si="4"/>
        <v/>
      </c>
      <c r="G22" s="172"/>
      <c r="H22" s="139"/>
      <c r="I22" s="139"/>
      <c r="J22" s="172"/>
      <c r="K22" s="140"/>
      <c r="L22" s="140"/>
      <c r="M22" s="141" t="str">
        <f t="shared" si="1"/>
        <v/>
      </c>
      <c r="N22" s="147"/>
      <c r="O22" s="25" t="str">
        <f>IFERROR(VLOOKUP(M22,計算用!$A$8:$B$15,2,FALSE),"")</f>
        <v/>
      </c>
      <c r="P22" s="26"/>
      <c r="Q22" s="26"/>
      <c r="R22" s="26"/>
      <c r="S22" s="24" t="str">
        <f t="shared" si="2"/>
        <v/>
      </c>
      <c r="T22" s="148"/>
      <c r="U22" s="136"/>
    </row>
    <row r="23" spans="1:23">
      <c r="A23" s="14">
        <f t="shared" si="0"/>
        <v>18</v>
      </c>
      <c r="B23" s="138"/>
      <c r="C23" s="138"/>
      <c r="D23" s="20"/>
      <c r="E23" s="176" t="str">
        <f t="shared" si="3"/>
        <v/>
      </c>
      <c r="F23" s="176" t="str">
        <f t="shared" si="4"/>
        <v/>
      </c>
      <c r="G23" s="172"/>
      <c r="H23" s="139"/>
      <c r="I23" s="139"/>
      <c r="J23" s="172"/>
      <c r="K23" s="140"/>
      <c r="L23" s="140"/>
      <c r="M23" s="141" t="str">
        <f t="shared" si="1"/>
        <v/>
      </c>
      <c r="N23" s="147"/>
      <c r="O23" s="25" t="str">
        <f>IFERROR(VLOOKUP(M23,計算用!$A$8:$B$15,2,FALSE),"")</f>
        <v/>
      </c>
      <c r="P23" s="26"/>
      <c r="Q23" s="26"/>
      <c r="R23" s="26"/>
      <c r="S23" s="24" t="str">
        <f t="shared" si="2"/>
        <v/>
      </c>
      <c r="T23" s="148"/>
      <c r="U23" s="136"/>
    </row>
    <row r="24" spans="1:23">
      <c r="A24" s="14">
        <f t="shared" si="0"/>
        <v>19</v>
      </c>
      <c r="B24" s="138"/>
      <c r="C24" s="138"/>
      <c r="D24" s="20"/>
      <c r="E24" s="176" t="str">
        <f t="shared" si="3"/>
        <v/>
      </c>
      <c r="F24" s="176" t="str">
        <f t="shared" si="4"/>
        <v/>
      </c>
      <c r="G24" s="172"/>
      <c r="H24" s="139"/>
      <c r="I24" s="139"/>
      <c r="J24" s="172"/>
      <c r="K24" s="140"/>
      <c r="L24" s="140"/>
      <c r="M24" s="141" t="str">
        <f t="shared" si="1"/>
        <v/>
      </c>
      <c r="N24" s="147"/>
      <c r="O24" s="25" t="str">
        <f>IFERROR(VLOOKUP(M24,計算用!$A$8:$B$15,2,FALSE),"")</f>
        <v/>
      </c>
      <c r="P24" s="26"/>
      <c r="Q24" s="26"/>
      <c r="R24" s="26"/>
      <c r="S24" s="24" t="str">
        <f t="shared" si="2"/>
        <v/>
      </c>
      <c r="T24" s="148"/>
      <c r="U24" s="136"/>
    </row>
    <row r="25" spans="1:23">
      <c r="A25" s="14">
        <f t="shared" si="0"/>
        <v>20</v>
      </c>
      <c r="B25" s="138"/>
      <c r="C25" s="138"/>
      <c r="D25" s="20"/>
      <c r="E25" s="176" t="str">
        <f t="shared" si="3"/>
        <v/>
      </c>
      <c r="F25" s="176" t="str">
        <f t="shared" si="4"/>
        <v/>
      </c>
      <c r="G25" s="172"/>
      <c r="H25" s="139"/>
      <c r="I25" s="139"/>
      <c r="J25" s="172"/>
      <c r="K25" s="140"/>
      <c r="L25" s="140"/>
      <c r="M25" s="141" t="str">
        <f t="shared" si="1"/>
        <v/>
      </c>
      <c r="N25" s="147"/>
      <c r="O25" s="25" t="str">
        <f>IFERROR(VLOOKUP(M25,計算用!$A$8:$B$15,2,FALSE),"")</f>
        <v/>
      </c>
      <c r="P25" s="26"/>
      <c r="Q25" s="26"/>
      <c r="R25" s="26"/>
      <c r="S25" s="24" t="str">
        <f t="shared" si="2"/>
        <v/>
      </c>
      <c r="T25" s="148"/>
      <c r="U25" s="136"/>
    </row>
    <row r="26" spans="1:23">
      <c r="A26" s="14">
        <f t="shared" si="0"/>
        <v>21</v>
      </c>
      <c r="B26" s="138"/>
      <c r="C26" s="138"/>
      <c r="D26" s="20"/>
      <c r="E26" s="176" t="str">
        <f t="shared" si="3"/>
        <v/>
      </c>
      <c r="F26" s="176" t="str">
        <f t="shared" si="4"/>
        <v/>
      </c>
      <c r="G26" s="172"/>
      <c r="H26" s="139"/>
      <c r="I26" s="139"/>
      <c r="J26" s="172"/>
      <c r="K26" s="140"/>
      <c r="L26" s="140"/>
      <c r="M26" s="141" t="str">
        <f t="shared" si="1"/>
        <v/>
      </c>
      <c r="N26" s="147"/>
      <c r="O26" s="25" t="str">
        <f>IFERROR(VLOOKUP(M26,計算用!$A$8:$B$15,2,FALSE),"")</f>
        <v/>
      </c>
      <c r="P26" s="26"/>
      <c r="Q26" s="26"/>
      <c r="R26" s="26"/>
      <c r="S26" s="24" t="str">
        <f t="shared" si="2"/>
        <v/>
      </c>
      <c r="T26" s="148"/>
      <c r="U26" s="136"/>
    </row>
    <row r="27" spans="1:23">
      <c r="A27" s="14">
        <f t="shared" si="0"/>
        <v>22</v>
      </c>
      <c r="B27" s="138"/>
      <c r="C27" s="138"/>
      <c r="D27" s="20"/>
      <c r="E27" s="176" t="str">
        <f t="shared" si="3"/>
        <v/>
      </c>
      <c r="F27" s="176" t="str">
        <f t="shared" si="4"/>
        <v/>
      </c>
      <c r="G27" s="172"/>
      <c r="H27" s="139"/>
      <c r="I27" s="139"/>
      <c r="J27" s="172"/>
      <c r="K27" s="140"/>
      <c r="L27" s="140"/>
      <c r="M27" s="141" t="str">
        <f t="shared" si="1"/>
        <v/>
      </c>
      <c r="N27" s="147"/>
      <c r="O27" s="25" t="str">
        <f>IFERROR(VLOOKUP(M27,計算用!$A$8:$B$15,2,FALSE),"")</f>
        <v/>
      </c>
      <c r="P27" s="26"/>
      <c r="Q27" s="26"/>
      <c r="R27" s="26"/>
      <c r="S27" s="24" t="str">
        <f t="shared" si="2"/>
        <v/>
      </c>
      <c r="T27" s="148"/>
      <c r="U27" s="136"/>
    </row>
    <row r="28" spans="1:23">
      <c r="A28" s="14">
        <f t="shared" si="0"/>
        <v>23</v>
      </c>
      <c r="B28" s="138"/>
      <c r="C28" s="138"/>
      <c r="D28" s="20"/>
      <c r="E28" s="176" t="str">
        <f t="shared" si="3"/>
        <v/>
      </c>
      <c r="F28" s="176" t="str">
        <f t="shared" si="4"/>
        <v/>
      </c>
      <c r="G28" s="172"/>
      <c r="H28" s="139"/>
      <c r="I28" s="139"/>
      <c r="J28" s="172"/>
      <c r="K28" s="140"/>
      <c r="L28" s="140"/>
      <c r="M28" s="141" t="str">
        <f t="shared" si="1"/>
        <v/>
      </c>
      <c r="N28" s="147"/>
      <c r="O28" s="25" t="str">
        <f>IFERROR(VLOOKUP(M28,計算用!$A$8:$B$15,2,FALSE),"")</f>
        <v/>
      </c>
      <c r="P28" s="26"/>
      <c r="Q28" s="26"/>
      <c r="R28" s="26"/>
      <c r="S28" s="24" t="str">
        <f t="shared" si="2"/>
        <v/>
      </c>
      <c r="T28" s="148"/>
      <c r="U28" s="136"/>
    </row>
    <row r="29" spans="1:23">
      <c r="A29" s="14">
        <f t="shared" si="0"/>
        <v>24</v>
      </c>
      <c r="B29" s="138"/>
      <c r="C29" s="138"/>
      <c r="D29" s="20"/>
      <c r="E29" s="176" t="str">
        <f t="shared" si="3"/>
        <v/>
      </c>
      <c r="F29" s="176" t="str">
        <f t="shared" si="4"/>
        <v/>
      </c>
      <c r="G29" s="172"/>
      <c r="H29" s="139"/>
      <c r="I29" s="139"/>
      <c r="J29" s="172"/>
      <c r="K29" s="140"/>
      <c r="L29" s="140"/>
      <c r="M29" s="141" t="str">
        <f t="shared" si="1"/>
        <v/>
      </c>
      <c r="N29" s="147"/>
      <c r="O29" s="25" t="str">
        <f>IFERROR(VLOOKUP(M29,計算用!$A$8:$B$15,2,FALSE),"")</f>
        <v/>
      </c>
      <c r="P29" s="26"/>
      <c r="Q29" s="26"/>
      <c r="R29" s="26"/>
      <c r="S29" s="24" t="str">
        <f t="shared" si="2"/>
        <v/>
      </c>
      <c r="T29" s="148"/>
      <c r="U29" s="136"/>
    </row>
    <row r="30" spans="1:23">
      <c r="A30" s="14">
        <f t="shared" si="0"/>
        <v>25</v>
      </c>
      <c r="B30" s="138"/>
      <c r="C30" s="138"/>
      <c r="D30" s="20"/>
      <c r="E30" s="176" t="str">
        <f t="shared" si="3"/>
        <v/>
      </c>
      <c r="F30" s="176" t="str">
        <f t="shared" si="4"/>
        <v/>
      </c>
      <c r="G30" s="172"/>
      <c r="H30" s="139"/>
      <c r="I30" s="139"/>
      <c r="J30" s="172"/>
      <c r="K30" s="140"/>
      <c r="L30" s="140"/>
      <c r="M30" s="141" t="str">
        <f t="shared" si="1"/>
        <v/>
      </c>
      <c r="N30" s="147"/>
      <c r="O30" s="25" t="str">
        <f>IFERROR(VLOOKUP(M30,計算用!$A$8:$B$15,2,FALSE),"")</f>
        <v/>
      </c>
      <c r="P30" s="26"/>
      <c r="Q30" s="26"/>
      <c r="R30" s="26"/>
      <c r="S30" s="24" t="str">
        <f t="shared" si="2"/>
        <v/>
      </c>
      <c r="T30" s="148"/>
      <c r="U30" s="136"/>
    </row>
    <row r="31" spans="1:23">
      <c r="A31" s="14">
        <f t="shared" si="0"/>
        <v>26</v>
      </c>
      <c r="B31" s="138"/>
      <c r="C31" s="138"/>
      <c r="D31" s="20"/>
      <c r="E31" s="176" t="str">
        <f t="shared" si="3"/>
        <v/>
      </c>
      <c r="F31" s="176" t="str">
        <f t="shared" si="4"/>
        <v/>
      </c>
      <c r="G31" s="172"/>
      <c r="H31" s="139"/>
      <c r="I31" s="139"/>
      <c r="J31" s="172"/>
      <c r="K31" s="140"/>
      <c r="L31" s="140"/>
      <c r="M31" s="141" t="str">
        <f t="shared" si="1"/>
        <v/>
      </c>
      <c r="N31" s="147"/>
      <c r="O31" s="25" t="str">
        <f>IFERROR(VLOOKUP(M31,計算用!$A$8:$B$15,2,FALSE),"")</f>
        <v/>
      </c>
      <c r="P31" s="26"/>
      <c r="Q31" s="26"/>
      <c r="R31" s="26"/>
      <c r="S31" s="24" t="str">
        <f t="shared" si="2"/>
        <v/>
      </c>
      <c r="T31" s="148"/>
      <c r="U31" s="136"/>
    </row>
    <row r="32" spans="1:23">
      <c r="A32" s="14">
        <f t="shared" si="0"/>
        <v>27</v>
      </c>
      <c r="B32" s="138"/>
      <c r="C32" s="138"/>
      <c r="D32" s="20"/>
      <c r="E32" s="176" t="str">
        <f t="shared" si="3"/>
        <v/>
      </c>
      <c r="F32" s="176" t="str">
        <f t="shared" si="4"/>
        <v/>
      </c>
      <c r="G32" s="172"/>
      <c r="H32" s="139"/>
      <c r="I32" s="139"/>
      <c r="J32" s="172"/>
      <c r="K32" s="140"/>
      <c r="L32" s="140"/>
      <c r="M32" s="141" t="str">
        <f t="shared" si="1"/>
        <v/>
      </c>
      <c r="N32" s="147"/>
      <c r="O32" s="25" t="str">
        <f>IFERROR(VLOOKUP(M32,計算用!$A$8:$B$15,2,FALSE),"")</f>
        <v/>
      </c>
      <c r="P32" s="26"/>
      <c r="Q32" s="26"/>
      <c r="R32" s="26"/>
      <c r="S32" s="24" t="str">
        <f t="shared" si="2"/>
        <v/>
      </c>
      <c r="T32" s="148"/>
      <c r="U32" s="136"/>
      <c r="W32" s="4"/>
    </row>
    <row r="33" spans="1:21">
      <c r="A33" s="14">
        <f t="shared" si="0"/>
        <v>28</v>
      </c>
      <c r="B33" s="138"/>
      <c r="C33" s="138"/>
      <c r="D33" s="20"/>
      <c r="E33" s="176" t="str">
        <f t="shared" si="3"/>
        <v/>
      </c>
      <c r="F33" s="176" t="str">
        <f t="shared" si="4"/>
        <v/>
      </c>
      <c r="G33" s="172"/>
      <c r="H33" s="139"/>
      <c r="I33" s="139"/>
      <c r="J33" s="172"/>
      <c r="K33" s="140"/>
      <c r="L33" s="140"/>
      <c r="M33" s="141" t="str">
        <f t="shared" si="1"/>
        <v/>
      </c>
      <c r="N33" s="147"/>
      <c r="O33" s="25" t="str">
        <f>IFERROR(VLOOKUP(M33,計算用!$A$8:$B$15,2,FALSE),"")</f>
        <v/>
      </c>
      <c r="P33" s="26"/>
      <c r="Q33" s="26"/>
      <c r="R33" s="26"/>
      <c r="S33" s="24" t="str">
        <f t="shared" si="2"/>
        <v/>
      </c>
      <c r="T33" s="148"/>
      <c r="U33" s="136"/>
    </row>
    <row r="34" spans="1:21">
      <c r="A34" s="14">
        <f t="shared" si="0"/>
        <v>29</v>
      </c>
      <c r="B34" s="138"/>
      <c r="C34" s="138"/>
      <c r="D34" s="20"/>
      <c r="E34" s="176" t="str">
        <f t="shared" si="3"/>
        <v/>
      </c>
      <c r="F34" s="176" t="str">
        <f t="shared" si="4"/>
        <v/>
      </c>
      <c r="G34" s="172"/>
      <c r="H34" s="139"/>
      <c r="I34" s="139"/>
      <c r="J34" s="172"/>
      <c r="K34" s="140"/>
      <c r="L34" s="140"/>
      <c r="M34" s="141" t="str">
        <f t="shared" si="1"/>
        <v/>
      </c>
      <c r="N34" s="147"/>
      <c r="O34" s="25" t="str">
        <f>IFERROR(VLOOKUP(M34,計算用!$A$8:$B$15,2,FALSE),"")</f>
        <v/>
      </c>
      <c r="P34" s="26"/>
      <c r="Q34" s="26"/>
      <c r="R34" s="26"/>
      <c r="S34" s="24" t="str">
        <f t="shared" si="2"/>
        <v/>
      </c>
      <c r="T34" s="148"/>
      <c r="U34" s="136"/>
    </row>
    <row r="35" spans="1:21">
      <c r="A35" s="14">
        <f t="shared" si="0"/>
        <v>30</v>
      </c>
      <c r="B35" s="138"/>
      <c r="C35" s="138"/>
      <c r="D35" s="20"/>
      <c r="E35" s="176" t="str">
        <f t="shared" si="3"/>
        <v/>
      </c>
      <c r="F35" s="176" t="str">
        <f t="shared" si="4"/>
        <v/>
      </c>
      <c r="G35" s="172"/>
      <c r="H35" s="139"/>
      <c r="I35" s="139"/>
      <c r="J35" s="172"/>
      <c r="K35" s="140"/>
      <c r="L35" s="140"/>
      <c r="M35" s="141" t="str">
        <f t="shared" si="1"/>
        <v/>
      </c>
      <c r="N35" s="147"/>
      <c r="O35" s="25" t="str">
        <f>IFERROR(VLOOKUP(M35,計算用!$A$8:$B$15,2,FALSE),"")</f>
        <v/>
      </c>
      <c r="P35" s="26"/>
      <c r="Q35" s="26"/>
      <c r="R35" s="26"/>
      <c r="S35" s="24" t="str">
        <f t="shared" si="2"/>
        <v/>
      </c>
      <c r="T35" s="148"/>
      <c r="U35" s="136"/>
    </row>
    <row r="36" spans="1:21">
      <c r="A36" s="14">
        <f t="shared" si="0"/>
        <v>31</v>
      </c>
      <c r="B36" s="138"/>
      <c r="C36" s="138"/>
      <c r="D36" s="20"/>
      <c r="E36" s="176" t="str">
        <f t="shared" si="3"/>
        <v/>
      </c>
      <c r="F36" s="176" t="str">
        <f t="shared" si="4"/>
        <v/>
      </c>
      <c r="G36" s="172"/>
      <c r="H36" s="139"/>
      <c r="I36" s="139"/>
      <c r="J36" s="172"/>
      <c r="K36" s="140"/>
      <c r="L36" s="140"/>
      <c r="M36" s="141" t="str">
        <f t="shared" si="1"/>
        <v/>
      </c>
      <c r="N36" s="147"/>
      <c r="O36" s="25" t="str">
        <f>IFERROR(VLOOKUP(M36,計算用!$A$8:$B$15,2,FALSE),"")</f>
        <v/>
      </c>
      <c r="P36" s="26"/>
      <c r="Q36" s="26"/>
      <c r="R36" s="26"/>
      <c r="S36" s="24" t="str">
        <f t="shared" si="2"/>
        <v/>
      </c>
      <c r="T36" s="148"/>
      <c r="U36" s="136"/>
    </row>
    <row r="37" spans="1:21">
      <c r="A37" s="14">
        <f t="shared" si="0"/>
        <v>32</v>
      </c>
      <c r="B37" s="138"/>
      <c r="C37" s="138"/>
      <c r="D37" s="20"/>
      <c r="E37" s="176" t="str">
        <f t="shared" si="3"/>
        <v/>
      </c>
      <c r="F37" s="176" t="str">
        <f t="shared" si="4"/>
        <v/>
      </c>
      <c r="G37" s="172"/>
      <c r="H37" s="139"/>
      <c r="I37" s="139"/>
      <c r="J37" s="172"/>
      <c r="K37" s="140"/>
      <c r="L37" s="140"/>
      <c r="M37" s="141" t="str">
        <f t="shared" si="1"/>
        <v/>
      </c>
      <c r="N37" s="147"/>
      <c r="O37" s="25" t="str">
        <f>IFERROR(VLOOKUP(M37,計算用!$A$8:$B$15,2,FALSE),"")</f>
        <v/>
      </c>
      <c r="P37" s="26"/>
      <c r="Q37" s="26"/>
      <c r="R37" s="26"/>
      <c r="S37" s="24" t="str">
        <f t="shared" si="2"/>
        <v/>
      </c>
      <c r="T37" s="148"/>
      <c r="U37" s="136"/>
    </row>
    <row r="38" spans="1:21">
      <c r="A38" s="14">
        <f t="shared" si="0"/>
        <v>33</v>
      </c>
      <c r="B38" s="138"/>
      <c r="C38" s="138"/>
      <c r="D38" s="20"/>
      <c r="E38" s="176" t="str">
        <f t="shared" si="3"/>
        <v/>
      </c>
      <c r="F38" s="176" t="str">
        <f t="shared" si="4"/>
        <v/>
      </c>
      <c r="G38" s="172"/>
      <c r="H38" s="139"/>
      <c r="I38" s="139"/>
      <c r="J38" s="172"/>
      <c r="K38" s="140"/>
      <c r="L38" s="140"/>
      <c r="M38" s="141" t="str">
        <f t="shared" si="1"/>
        <v/>
      </c>
      <c r="N38" s="147"/>
      <c r="O38" s="25" t="str">
        <f>IFERROR(VLOOKUP(M38,計算用!$A$8:$B$15,2,FALSE),"")</f>
        <v/>
      </c>
      <c r="P38" s="26"/>
      <c r="Q38" s="26"/>
      <c r="R38" s="26"/>
      <c r="S38" s="24" t="str">
        <f t="shared" ref="S38:S69" si="5">IF(F38&gt;=2,"","可")</f>
        <v/>
      </c>
      <c r="T38" s="148"/>
      <c r="U38" s="136"/>
    </row>
    <row r="39" spans="1:21">
      <c r="A39" s="14">
        <f t="shared" si="0"/>
        <v>34</v>
      </c>
      <c r="B39" s="138"/>
      <c r="C39" s="138"/>
      <c r="D39" s="20"/>
      <c r="E39" s="176" t="str">
        <f t="shared" si="3"/>
        <v/>
      </c>
      <c r="F39" s="176" t="str">
        <f t="shared" si="4"/>
        <v/>
      </c>
      <c r="G39" s="172"/>
      <c r="H39" s="139"/>
      <c r="I39" s="139"/>
      <c r="J39" s="172"/>
      <c r="K39" s="140"/>
      <c r="L39" s="140"/>
      <c r="M39" s="141" t="str">
        <f t="shared" si="1"/>
        <v/>
      </c>
      <c r="N39" s="147"/>
      <c r="O39" s="25" t="str">
        <f>IFERROR(VLOOKUP(M39,計算用!$A$8:$B$15,2,FALSE),"")</f>
        <v/>
      </c>
      <c r="P39" s="26"/>
      <c r="Q39" s="26"/>
      <c r="R39" s="26"/>
      <c r="S39" s="24" t="str">
        <f t="shared" si="5"/>
        <v/>
      </c>
      <c r="T39" s="148"/>
      <c r="U39" s="136"/>
    </row>
    <row r="40" spans="1:21">
      <c r="A40" s="14">
        <f t="shared" si="0"/>
        <v>35</v>
      </c>
      <c r="B40" s="138"/>
      <c r="C40" s="138"/>
      <c r="D40" s="20"/>
      <c r="E40" s="176" t="str">
        <f t="shared" si="3"/>
        <v/>
      </c>
      <c r="F40" s="176" t="str">
        <f t="shared" si="4"/>
        <v/>
      </c>
      <c r="G40" s="172"/>
      <c r="H40" s="139"/>
      <c r="I40" s="139"/>
      <c r="J40" s="172"/>
      <c r="K40" s="140"/>
      <c r="L40" s="140"/>
      <c r="M40" s="141" t="str">
        <f t="shared" si="1"/>
        <v/>
      </c>
      <c r="N40" s="147"/>
      <c r="O40" s="25" t="str">
        <f>IFERROR(VLOOKUP(M40,計算用!$A$8:$B$15,2,FALSE),"")</f>
        <v/>
      </c>
      <c r="P40" s="26"/>
      <c r="Q40" s="26"/>
      <c r="R40" s="26"/>
      <c r="S40" s="24" t="str">
        <f t="shared" si="5"/>
        <v/>
      </c>
      <c r="T40" s="148"/>
      <c r="U40" s="136"/>
    </row>
    <row r="41" spans="1:21">
      <c r="A41" s="14">
        <f t="shared" si="0"/>
        <v>36</v>
      </c>
      <c r="B41" s="138"/>
      <c r="C41" s="138"/>
      <c r="D41" s="20"/>
      <c r="E41" s="176" t="str">
        <f t="shared" si="3"/>
        <v/>
      </c>
      <c r="F41" s="176" t="str">
        <f t="shared" si="4"/>
        <v/>
      </c>
      <c r="G41" s="172"/>
      <c r="H41" s="139"/>
      <c r="I41" s="139"/>
      <c r="J41" s="172"/>
      <c r="K41" s="140"/>
      <c r="L41" s="140"/>
      <c r="M41" s="141" t="str">
        <f t="shared" si="1"/>
        <v/>
      </c>
      <c r="N41" s="147"/>
      <c r="O41" s="25" t="str">
        <f>IFERROR(VLOOKUP(M41,計算用!$A$8:$B$15,2,FALSE),"")</f>
        <v/>
      </c>
      <c r="P41" s="26"/>
      <c r="Q41" s="26"/>
      <c r="R41" s="26"/>
      <c r="S41" s="24" t="str">
        <f t="shared" si="5"/>
        <v/>
      </c>
      <c r="T41" s="148"/>
      <c r="U41" s="136"/>
    </row>
    <row r="42" spans="1:21">
      <c r="A42" s="14">
        <f t="shared" si="0"/>
        <v>37</v>
      </c>
      <c r="B42" s="138"/>
      <c r="C42" s="138"/>
      <c r="D42" s="20"/>
      <c r="E42" s="176" t="str">
        <f t="shared" si="3"/>
        <v/>
      </c>
      <c r="F42" s="176" t="str">
        <f t="shared" si="4"/>
        <v/>
      </c>
      <c r="G42" s="172"/>
      <c r="H42" s="139"/>
      <c r="I42" s="139"/>
      <c r="J42" s="172"/>
      <c r="K42" s="140"/>
      <c r="L42" s="140"/>
      <c r="M42" s="141" t="str">
        <f t="shared" si="1"/>
        <v/>
      </c>
      <c r="N42" s="147"/>
      <c r="O42" s="25" t="str">
        <f>IFERROR(VLOOKUP(M42,計算用!$A$8:$B$15,2,FALSE),"")</f>
        <v/>
      </c>
      <c r="P42" s="26"/>
      <c r="Q42" s="26"/>
      <c r="R42" s="26"/>
      <c r="S42" s="24" t="str">
        <f t="shared" si="5"/>
        <v/>
      </c>
      <c r="T42" s="148"/>
      <c r="U42" s="136"/>
    </row>
    <row r="43" spans="1:21">
      <c r="A43" s="14">
        <f t="shared" si="0"/>
        <v>38</v>
      </c>
      <c r="B43" s="138"/>
      <c r="C43" s="138"/>
      <c r="D43" s="20"/>
      <c r="E43" s="176" t="str">
        <f t="shared" si="3"/>
        <v/>
      </c>
      <c r="F43" s="176" t="str">
        <f t="shared" si="4"/>
        <v/>
      </c>
      <c r="G43" s="172"/>
      <c r="H43" s="139"/>
      <c r="I43" s="139"/>
      <c r="J43" s="172"/>
      <c r="K43" s="140"/>
      <c r="L43" s="140"/>
      <c r="M43" s="141" t="str">
        <f t="shared" si="1"/>
        <v/>
      </c>
      <c r="N43" s="147"/>
      <c r="O43" s="25" t="str">
        <f>IFERROR(VLOOKUP(M43,計算用!$A$8:$B$15,2,FALSE),"")</f>
        <v/>
      </c>
      <c r="P43" s="26"/>
      <c r="Q43" s="26"/>
      <c r="R43" s="26"/>
      <c r="S43" s="24" t="str">
        <f t="shared" si="5"/>
        <v/>
      </c>
      <c r="T43" s="148"/>
      <c r="U43" s="136"/>
    </row>
    <row r="44" spans="1:21">
      <c r="A44" s="14">
        <f t="shared" si="0"/>
        <v>39</v>
      </c>
      <c r="B44" s="138"/>
      <c r="C44" s="138"/>
      <c r="D44" s="20"/>
      <c r="E44" s="176" t="str">
        <f t="shared" si="3"/>
        <v/>
      </c>
      <c r="F44" s="176" t="str">
        <f t="shared" si="4"/>
        <v/>
      </c>
      <c r="G44" s="172"/>
      <c r="H44" s="139"/>
      <c r="I44" s="139"/>
      <c r="J44" s="172"/>
      <c r="K44" s="140"/>
      <c r="L44" s="140"/>
      <c r="M44" s="141" t="str">
        <f t="shared" si="1"/>
        <v/>
      </c>
      <c r="N44" s="147"/>
      <c r="O44" s="25" t="str">
        <f>IFERROR(VLOOKUP(M44,計算用!$A$8:$B$15,2,FALSE),"")</f>
        <v/>
      </c>
      <c r="P44" s="26"/>
      <c r="Q44" s="26"/>
      <c r="R44" s="26"/>
      <c r="S44" s="24" t="str">
        <f t="shared" si="5"/>
        <v/>
      </c>
      <c r="T44" s="148"/>
      <c r="U44" s="136"/>
    </row>
    <row r="45" spans="1:21">
      <c r="A45" s="14">
        <f t="shared" si="0"/>
        <v>40</v>
      </c>
      <c r="B45" s="138"/>
      <c r="C45" s="138"/>
      <c r="D45" s="20"/>
      <c r="E45" s="176" t="str">
        <f t="shared" si="3"/>
        <v/>
      </c>
      <c r="F45" s="176" t="str">
        <f t="shared" si="4"/>
        <v/>
      </c>
      <c r="G45" s="172"/>
      <c r="H45" s="139"/>
      <c r="I45" s="139"/>
      <c r="J45" s="172"/>
      <c r="K45" s="140"/>
      <c r="L45" s="140"/>
      <c r="M45" s="141" t="str">
        <f t="shared" si="1"/>
        <v/>
      </c>
      <c r="N45" s="147"/>
      <c r="O45" s="25" t="str">
        <f>IFERROR(VLOOKUP(M45,計算用!$A$8:$B$15,2,FALSE),"")</f>
        <v/>
      </c>
      <c r="P45" s="26"/>
      <c r="Q45" s="26"/>
      <c r="R45" s="26"/>
      <c r="S45" s="24" t="str">
        <f t="shared" si="5"/>
        <v/>
      </c>
      <c r="T45" s="148"/>
      <c r="U45" s="136"/>
    </row>
    <row r="46" spans="1:21">
      <c r="A46" s="14">
        <f t="shared" si="0"/>
        <v>41</v>
      </c>
      <c r="B46" s="138"/>
      <c r="C46" s="138"/>
      <c r="D46" s="20"/>
      <c r="E46" s="176" t="str">
        <f t="shared" si="3"/>
        <v/>
      </c>
      <c r="F46" s="176" t="str">
        <f t="shared" si="4"/>
        <v/>
      </c>
      <c r="G46" s="172"/>
      <c r="H46" s="139"/>
      <c r="I46" s="139"/>
      <c r="J46" s="172"/>
      <c r="K46" s="140"/>
      <c r="L46" s="140"/>
      <c r="M46" s="141" t="str">
        <f t="shared" si="1"/>
        <v/>
      </c>
      <c r="N46" s="147"/>
      <c r="O46" s="25" t="str">
        <f>IFERROR(VLOOKUP(M46,計算用!$A$8:$B$15,2,FALSE),"")</f>
        <v/>
      </c>
      <c r="P46" s="26"/>
      <c r="Q46" s="26"/>
      <c r="R46" s="26"/>
      <c r="S46" s="24" t="str">
        <f t="shared" si="5"/>
        <v/>
      </c>
      <c r="T46" s="148"/>
      <c r="U46" s="136"/>
    </row>
    <row r="47" spans="1:21">
      <c r="A47" s="14">
        <f t="shared" si="0"/>
        <v>42</v>
      </c>
      <c r="B47" s="138"/>
      <c r="C47" s="138"/>
      <c r="D47" s="20"/>
      <c r="E47" s="176" t="str">
        <f t="shared" si="3"/>
        <v/>
      </c>
      <c r="F47" s="176" t="str">
        <f t="shared" si="4"/>
        <v/>
      </c>
      <c r="G47" s="172"/>
      <c r="H47" s="139"/>
      <c r="I47" s="139"/>
      <c r="J47" s="172"/>
      <c r="K47" s="140"/>
      <c r="L47" s="140"/>
      <c r="M47" s="141" t="str">
        <f t="shared" si="1"/>
        <v/>
      </c>
      <c r="N47" s="147"/>
      <c r="O47" s="25" t="str">
        <f>IFERROR(VLOOKUP(M47,計算用!$A$8:$B$15,2,FALSE),"")</f>
        <v/>
      </c>
      <c r="P47" s="26"/>
      <c r="Q47" s="26"/>
      <c r="R47" s="26"/>
      <c r="S47" s="24" t="str">
        <f t="shared" si="5"/>
        <v/>
      </c>
      <c r="T47" s="148"/>
      <c r="U47" s="136"/>
    </row>
    <row r="48" spans="1:21">
      <c r="A48" s="14">
        <f t="shared" si="0"/>
        <v>43</v>
      </c>
      <c r="B48" s="138"/>
      <c r="C48" s="138"/>
      <c r="D48" s="20"/>
      <c r="E48" s="176" t="str">
        <f t="shared" si="3"/>
        <v/>
      </c>
      <c r="F48" s="176" t="str">
        <f t="shared" si="4"/>
        <v/>
      </c>
      <c r="G48" s="172"/>
      <c r="H48" s="139"/>
      <c r="I48" s="139"/>
      <c r="J48" s="172"/>
      <c r="K48" s="140"/>
      <c r="L48" s="140"/>
      <c r="M48" s="141" t="str">
        <f t="shared" si="1"/>
        <v/>
      </c>
      <c r="N48" s="147"/>
      <c r="O48" s="25" t="str">
        <f>IFERROR(VLOOKUP(M48,計算用!$A$8:$B$15,2,FALSE),"")</f>
        <v/>
      </c>
      <c r="P48" s="26"/>
      <c r="Q48" s="26"/>
      <c r="R48" s="26"/>
      <c r="S48" s="24" t="str">
        <f t="shared" si="5"/>
        <v/>
      </c>
      <c r="T48" s="148"/>
      <c r="U48" s="136"/>
    </row>
    <row r="49" spans="1:21">
      <c r="A49" s="14">
        <f t="shared" si="0"/>
        <v>44</v>
      </c>
      <c r="B49" s="138"/>
      <c r="C49" s="138"/>
      <c r="D49" s="20"/>
      <c r="E49" s="176" t="str">
        <f t="shared" si="3"/>
        <v/>
      </c>
      <c r="F49" s="176" t="str">
        <f t="shared" si="4"/>
        <v/>
      </c>
      <c r="G49" s="172"/>
      <c r="H49" s="139"/>
      <c r="I49" s="139"/>
      <c r="J49" s="172"/>
      <c r="K49" s="140"/>
      <c r="L49" s="140"/>
      <c r="M49" s="141" t="str">
        <f t="shared" si="1"/>
        <v/>
      </c>
      <c r="N49" s="147"/>
      <c r="O49" s="25" t="str">
        <f>IFERROR(VLOOKUP(M49,計算用!$A$8:$B$15,2,FALSE),"")</f>
        <v/>
      </c>
      <c r="P49" s="26"/>
      <c r="Q49" s="26"/>
      <c r="R49" s="26"/>
      <c r="S49" s="24" t="str">
        <f t="shared" si="5"/>
        <v/>
      </c>
      <c r="T49" s="148"/>
      <c r="U49" s="136"/>
    </row>
    <row r="50" spans="1:21">
      <c r="A50" s="14">
        <f t="shared" si="0"/>
        <v>45</v>
      </c>
      <c r="B50" s="138"/>
      <c r="C50" s="138"/>
      <c r="D50" s="20"/>
      <c r="E50" s="176" t="str">
        <f t="shared" si="3"/>
        <v/>
      </c>
      <c r="F50" s="176" t="str">
        <f t="shared" si="4"/>
        <v/>
      </c>
      <c r="G50" s="172"/>
      <c r="H50" s="139"/>
      <c r="I50" s="139"/>
      <c r="J50" s="172"/>
      <c r="K50" s="140"/>
      <c r="L50" s="140"/>
      <c r="M50" s="141" t="str">
        <f t="shared" si="1"/>
        <v/>
      </c>
      <c r="N50" s="147"/>
      <c r="O50" s="25" t="str">
        <f>IFERROR(VLOOKUP(M50,計算用!$A$8:$B$15,2,FALSE),"")</f>
        <v/>
      </c>
      <c r="P50" s="26"/>
      <c r="Q50" s="26"/>
      <c r="R50" s="26"/>
      <c r="S50" s="24" t="str">
        <f t="shared" si="5"/>
        <v/>
      </c>
      <c r="T50" s="148"/>
      <c r="U50" s="136"/>
    </row>
    <row r="51" spans="1:21">
      <c r="A51" s="14">
        <f t="shared" si="0"/>
        <v>46</v>
      </c>
      <c r="B51" s="138"/>
      <c r="C51" s="138"/>
      <c r="D51" s="20"/>
      <c r="E51" s="176" t="str">
        <f t="shared" si="3"/>
        <v/>
      </c>
      <c r="F51" s="176" t="str">
        <f t="shared" si="4"/>
        <v/>
      </c>
      <c r="G51" s="172"/>
      <c r="H51" s="139"/>
      <c r="I51" s="139"/>
      <c r="J51" s="172"/>
      <c r="K51" s="140"/>
      <c r="L51" s="140"/>
      <c r="M51" s="141" t="str">
        <f t="shared" si="1"/>
        <v/>
      </c>
      <c r="N51" s="147"/>
      <c r="O51" s="25" t="str">
        <f>IFERROR(VLOOKUP(M51,計算用!$A$8:$B$15,2,FALSE),"")</f>
        <v/>
      </c>
      <c r="P51" s="26"/>
      <c r="Q51" s="26"/>
      <c r="R51" s="26"/>
      <c r="S51" s="24" t="str">
        <f t="shared" si="5"/>
        <v/>
      </c>
      <c r="T51" s="148"/>
      <c r="U51" s="136"/>
    </row>
    <row r="52" spans="1:21">
      <c r="A52" s="14">
        <f t="shared" si="0"/>
        <v>47</v>
      </c>
      <c r="B52" s="138"/>
      <c r="C52" s="138"/>
      <c r="D52" s="20"/>
      <c r="E52" s="176" t="str">
        <f t="shared" si="3"/>
        <v/>
      </c>
      <c r="F52" s="176" t="str">
        <f t="shared" si="4"/>
        <v/>
      </c>
      <c r="G52" s="172"/>
      <c r="H52" s="139"/>
      <c r="I52" s="139"/>
      <c r="J52" s="172"/>
      <c r="K52" s="140"/>
      <c r="L52" s="140"/>
      <c r="M52" s="141" t="str">
        <f t="shared" si="1"/>
        <v/>
      </c>
      <c r="N52" s="147"/>
      <c r="O52" s="25" t="str">
        <f>IFERROR(VLOOKUP(M52,計算用!$A$8:$B$15,2,FALSE),"")</f>
        <v/>
      </c>
      <c r="P52" s="26"/>
      <c r="Q52" s="26"/>
      <c r="R52" s="26"/>
      <c r="S52" s="24" t="str">
        <f t="shared" si="5"/>
        <v/>
      </c>
      <c r="T52" s="148"/>
      <c r="U52" s="136"/>
    </row>
    <row r="53" spans="1:21">
      <c r="A53" s="14">
        <f t="shared" si="0"/>
        <v>48</v>
      </c>
      <c r="B53" s="138"/>
      <c r="C53" s="138"/>
      <c r="D53" s="20"/>
      <c r="E53" s="176" t="str">
        <f t="shared" si="3"/>
        <v/>
      </c>
      <c r="F53" s="176" t="str">
        <f t="shared" si="4"/>
        <v/>
      </c>
      <c r="G53" s="172"/>
      <c r="H53" s="139"/>
      <c r="I53" s="139"/>
      <c r="J53" s="172"/>
      <c r="K53" s="140"/>
      <c r="L53" s="140"/>
      <c r="M53" s="141" t="str">
        <f t="shared" si="1"/>
        <v/>
      </c>
      <c r="N53" s="147"/>
      <c r="O53" s="25" t="str">
        <f>IFERROR(VLOOKUP(M53,計算用!$A$8:$B$15,2,FALSE),"")</f>
        <v/>
      </c>
      <c r="P53" s="26"/>
      <c r="Q53" s="26"/>
      <c r="R53" s="26"/>
      <c r="S53" s="24" t="str">
        <f t="shared" si="5"/>
        <v/>
      </c>
      <c r="T53" s="148"/>
      <c r="U53" s="136"/>
    </row>
    <row r="54" spans="1:21">
      <c r="A54" s="14">
        <f t="shared" si="0"/>
        <v>49</v>
      </c>
      <c r="B54" s="138"/>
      <c r="C54" s="138"/>
      <c r="D54" s="20"/>
      <c r="E54" s="176" t="str">
        <f t="shared" si="3"/>
        <v/>
      </c>
      <c r="F54" s="176" t="str">
        <f t="shared" si="4"/>
        <v/>
      </c>
      <c r="G54" s="172"/>
      <c r="H54" s="139"/>
      <c r="I54" s="139"/>
      <c r="J54" s="172"/>
      <c r="K54" s="140"/>
      <c r="L54" s="140"/>
      <c r="M54" s="141" t="str">
        <f t="shared" si="1"/>
        <v/>
      </c>
      <c r="N54" s="147"/>
      <c r="O54" s="25" t="str">
        <f>IFERROR(VLOOKUP(M54,計算用!$A$8:$B$15,2,FALSE),"")</f>
        <v/>
      </c>
      <c r="P54" s="26"/>
      <c r="Q54" s="26"/>
      <c r="R54" s="26"/>
      <c r="S54" s="24" t="str">
        <f t="shared" si="5"/>
        <v/>
      </c>
      <c r="T54" s="148"/>
      <c r="U54" s="136"/>
    </row>
    <row r="55" spans="1:21">
      <c r="A55" s="14">
        <f t="shared" si="0"/>
        <v>50</v>
      </c>
      <c r="B55" s="138"/>
      <c r="C55" s="138"/>
      <c r="D55" s="20"/>
      <c r="E55" s="176" t="str">
        <f t="shared" si="3"/>
        <v/>
      </c>
      <c r="F55" s="176" t="str">
        <f t="shared" si="4"/>
        <v/>
      </c>
      <c r="G55" s="172"/>
      <c r="H55" s="139"/>
      <c r="I55" s="139"/>
      <c r="J55" s="172"/>
      <c r="K55" s="140"/>
      <c r="L55" s="140"/>
      <c r="M55" s="141" t="str">
        <f t="shared" si="1"/>
        <v/>
      </c>
      <c r="N55" s="147"/>
      <c r="O55" s="25" t="str">
        <f>IFERROR(VLOOKUP(M55,計算用!$A$8:$B$15,2,FALSE),"")</f>
        <v/>
      </c>
      <c r="P55" s="26"/>
      <c r="Q55" s="26"/>
      <c r="R55" s="26"/>
      <c r="S55" s="24" t="str">
        <f t="shared" si="5"/>
        <v/>
      </c>
      <c r="T55" s="148"/>
      <c r="U55" s="136"/>
    </row>
    <row r="56" spans="1:21">
      <c r="A56" s="14">
        <f t="shared" si="0"/>
        <v>51</v>
      </c>
      <c r="B56" s="138"/>
      <c r="C56" s="138"/>
      <c r="D56" s="20"/>
      <c r="E56" s="176" t="str">
        <f t="shared" si="3"/>
        <v/>
      </c>
      <c r="F56" s="176" t="str">
        <f t="shared" si="4"/>
        <v/>
      </c>
      <c r="G56" s="172"/>
      <c r="H56" s="139"/>
      <c r="I56" s="139"/>
      <c r="J56" s="172"/>
      <c r="K56" s="140"/>
      <c r="L56" s="140"/>
      <c r="M56" s="141" t="str">
        <f t="shared" si="1"/>
        <v/>
      </c>
      <c r="N56" s="147"/>
      <c r="O56" s="25" t="str">
        <f>IFERROR(VLOOKUP(M56,計算用!$A$8:$B$15,2,FALSE),"")</f>
        <v/>
      </c>
      <c r="P56" s="26"/>
      <c r="Q56" s="26"/>
      <c r="R56" s="26"/>
      <c r="S56" s="24" t="str">
        <f t="shared" si="5"/>
        <v/>
      </c>
      <c r="T56" s="148"/>
      <c r="U56" s="136"/>
    </row>
    <row r="57" spans="1:21">
      <c r="A57" s="14">
        <f t="shared" si="0"/>
        <v>52</v>
      </c>
      <c r="B57" s="138"/>
      <c r="C57" s="138"/>
      <c r="D57" s="20"/>
      <c r="E57" s="176" t="str">
        <f t="shared" si="3"/>
        <v/>
      </c>
      <c r="F57" s="176" t="str">
        <f t="shared" si="4"/>
        <v/>
      </c>
      <c r="G57" s="172"/>
      <c r="H57" s="139"/>
      <c r="I57" s="139"/>
      <c r="J57" s="172"/>
      <c r="K57" s="140"/>
      <c r="L57" s="140"/>
      <c r="M57" s="141" t="str">
        <f t="shared" si="1"/>
        <v/>
      </c>
      <c r="N57" s="147"/>
      <c r="O57" s="25" t="str">
        <f>IFERROR(VLOOKUP(M57,計算用!$A$8:$B$15,2,FALSE),"")</f>
        <v/>
      </c>
      <c r="P57" s="26"/>
      <c r="Q57" s="26"/>
      <c r="R57" s="26"/>
      <c r="S57" s="24" t="str">
        <f t="shared" si="5"/>
        <v/>
      </c>
      <c r="T57" s="148"/>
      <c r="U57" s="136"/>
    </row>
    <row r="58" spans="1:21">
      <c r="A58" s="14">
        <f t="shared" si="0"/>
        <v>53</v>
      </c>
      <c r="B58" s="138"/>
      <c r="C58" s="138"/>
      <c r="D58" s="20"/>
      <c r="E58" s="176" t="str">
        <f t="shared" si="3"/>
        <v/>
      </c>
      <c r="F58" s="176" t="str">
        <f t="shared" si="4"/>
        <v/>
      </c>
      <c r="G58" s="172"/>
      <c r="H58" s="139"/>
      <c r="I58" s="139"/>
      <c r="J58" s="172"/>
      <c r="K58" s="140"/>
      <c r="L58" s="140"/>
      <c r="M58" s="141" t="str">
        <f t="shared" si="1"/>
        <v/>
      </c>
      <c r="N58" s="147"/>
      <c r="O58" s="25" t="str">
        <f>IFERROR(VLOOKUP(M58,計算用!$A$8:$B$15,2,FALSE),"")</f>
        <v/>
      </c>
      <c r="P58" s="26"/>
      <c r="Q58" s="26"/>
      <c r="R58" s="26"/>
      <c r="S58" s="24" t="str">
        <f t="shared" si="5"/>
        <v/>
      </c>
      <c r="T58" s="148"/>
      <c r="U58" s="136"/>
    </row>
    <row r="59" spans="1:21">
      <c r="A59" s="14">
        <f t="shared" si="0"/>
        <v>54</v>
      </c>
      <c r="B59" s="138"/>
      <c r="C59" s="138"/>
      <c r="D59" s="20"/>
      <c r="E59" s="176" t="str">
        <f t="shared" si="3"/>
        <v/>
      </c>
      <c r="F59" s="176" t="str">
        <f t="shared" si="4"/>
        <v/>
      </c>
      <c r="G59" s="172"/>
      <c r="H59" s="139"/>
      <c r="I59" s="139"/>
      <c r="J59" s="172"/>
      <c r="K59" s="140"/>
      <c r="L59" s="140"/>
      <c r="M59" s="141" t="str">
        <f t="shared" si="1"/>
        <v/>
      </c>
      <c r="N59" s="147"/>
      <c r="O59" s="25" t="str">
        <f>IFERROR(VLOOKUP(M59,計算用!$A$8:$B$15,2,FALSE),"")</f>
        <v/>
      </c>
      <c r="P59" s="26"/>
      <c r="Q59" s="26"/>
      <c r="R59" s="26"/>
      <c r="S59" s="24" t="str">
        <f t="shared" si="5"/>
        <v/>
      </c>
      <c r="T59" s="148"/>
      <c r="U59" s="136"/>
    </row>
    <row r="60" spans="1:21">
      <c r="A60" s="14">
        <f t="shared" si="0"/>
        <v>55</v>
      </c>
      <c r="B60" s="138"/>
      <c r="C60" s="138"/>
      <c r="D60" s="20"/>
      <c r="E60" s="176" t="str">
        <f t="shared" si="3"/>
        <v/>
      </c>
      <c r="F60" s="176" t="str">
        <f t="shared" si="4"/>
        <v/>
      </c>
      <c r="G60" s="172"/>
      <c r="H60" s="139"/>
      <c r="I60" s="139"/>
      <c r="J60" s="172"/>
      <c r="K60" s="140"/>
      <c r="L60" s="140"/>
      <c r="M60" s="141" t="str">
        <f t="shared" si="1"/>
        <v/>
      </c>
      <c r="N60" s="147"/>
      <c r="O60" s="25" t="str">
        <f>IFERROR(VLOOKUP(M60,計算用!$A$8:$B$15,2,FALSE),"")</f>
        <v/>
      </c>
      <c r="P60" s="26"/>
      <c r="Q60" s="26"/>
      <c r="R60" s="26"/>
      <c r="S60" s="24" t="str">
        <f t="shared" si="5"/>
        <v/>
      </c>
      <c r="T60" s="148"/>
      <c r="U60" s="136"/>
    </row>
    <row r="61" spans="1:21">
      <c r="A61" s="14">
        <f t="shared" si="0"/>
        <v>56</v>
      </c>
      <c r="B61" s="138"/>
      <c r="C61" s="138"/>
      <c r="D61" s="20"/>
      <c r="E61" s="176" t="str">
        <f t="shared" si="3"/>
        <v/>
      </c>
      <c r="F61" s="176" t="str">
        <f t="shared" si="4"/>
        <v/>
      </c>
      <c r="G61" s="172"/>
      <c r="H61" s="139"/>
      <c r="I61" s="139"/>
      <c r="J61" s="172"/>
      <c r="K61" s="140"/>
      <c r="L61" s="140"/>
      <c r="M61" s="141" t="str">
        <f t="shared" si="1"/>
        <v/>
      </c>
      <c r="N61" s="147"/>
      <c r="O61" s="25" t="str">
        <f>IFERROR(VLOOKUP(M61,計算用!$A$8:$B$15,2,FALSE),"")</f>
        <v/>
      </c>
      <c r="P61" s="26"/>
      <c r="Q61" s="26"/>
      <c r="R61" s="26"/>
      <c r="S61" s="24" t="str">
        <f t="shared" si="5"/>
        <v/>
      </c>
      <c r="T61" s="148"/>
      <c r="U61" s="136"/>
    </row>
    <row r="62" spans="1:21">
      <c r="A62" s="14">
        <f t="shared" si="0"/>
        <v>57</v>
      </c>
      <c r="B62" s="138"/>
      <c r="C62" s="138"/>
      <c r="D62" s="20"/>
      <c r="E62" s="176" t="str">
        <f t="shared" si="3"/>
        <v/>
      </c>
      <c r="F62" s="176" t="str">
        <f t="shared" si="4"/>
        <v/>
      </c>
      <c r="G62" s="172"/>
      <c r="H62" s="139"/>
      <c r="I62" s="139"/>
      <c r="J62" s="172"/>
      <c r="K62" s="140"/>
      <c r="L62" s="140"/>
      <c r="M62" s="141" t="str">
        <f t="shared" si="1"/>
        <v/>
      </c>
      <c r="N62" s="147"/>
      <c r="O62" s="25" t="str">
        <f>IFERROR(VLOOKUP(M62,計算用!$A$8:$B$15,2,FALSE),"")</f>
        <v/>
      </c>
      <c r="P62" s="26"/>
      <c r="Q62" s="26"/>
      <c r="R62" s="26"/>
      <c r="S62" s="24" t="str">
        <f t="shared" si="5"/>
        <v/>
      </c>
      <c r="T62" s="148"/>
      <c r="U62" s="136"/>
    </row>
    <row r="63" spans="1:21">
      <c r="A63" s="14">
        <f t="shared" si="0"/>
        <v>58</v>
      </c>
      <c r="B63" s="138"/>
      <c r="C63" s="138"/>
      <c r="D63" s="20"/>
      <c r="E63" s="176" t="str">
        <f t="shared" si="3"/>
        <v/>
      </c>
      <c r="F63" s="176" t="str">
        <f t="shared" si="4"/>
        <v/>
      </c>
      <c r="G63" s="172"/>
      <c r="H63" s="139"/>
      <c r="I63" s="139"/>
      <c r="J63" s="172"/>
      <c r="K63" s="140"/>
      <c r="L63" s="140"/>
      <c r="M63" s="141" t="str">
        <f t="shared" si="1"/>
        <v/>
      </c>
      <c r="N63" s="147"/>
      <c r="O63" s="25" t="str">
        <f>IFERROR(VLOOKUP(M63,計算用!$A$8:$B$15,2,FALSE),"")</f>
        <v/>
      </c>
      <c r="P63" s="26"/>
      <c r="Q63" s="26"/>
      <c r="R63" s="26"/>
      <c r="S63" s="24" t="str">
        <f t="shared" si="5"/>
        <v/>
      </c>
      <c r="T63" s="148"/>
      <c r="U63" s="136"/>
    </row>
    <row r="64" spans="1:21">
      <c r="A64" s="14">
        <f t="shared" si="0"/>
        <v>59</v>
      </c>
      <c r="B64" s="138"/>
      <c r="C64" s="138"/>
      <c r="D64" s="20"/>
      <c r="E64" s="176" t="str">
        <f t="shared" si="3"/>
        <v/>
      </c>
      <c r="F64" s="176" t="str">
        <f t="shared" si="4"/>
        <v/>
      </c>
      <c r="G64" s="172"/>
      <c r="H64" s="139"/>
      <c r="I64" s="139"/>
      <c r="J64" s="172"/>
      <c r="K64" s="140"/>
      <c r="L64" s="140"/>
      <c r="M64" s="141" t="str">
        <f t="shared" si="1"/>
        <v/>
      </c>
      <c r="N64" s="147"/>
      <c r="O64" s="25" t="str">
        <f>IFERROR(VLOOKUP(M64,計算用!$A$8:$B$15,2,FALSE),"")</f>
        <v/>
      </c>
      <c r="P64" s="26"/>
      <c r="Q64" s="26"/>
      <c r="R64" s="26"/>
      <c r="S64" s="24" t="str">
        <f t="shared" si="5"/>
        <v/>
      </c>
      <c r="T64" s="148"/>
      <c r="U64" s="136"/>
    </row>
    <row r="65" spans="1:21">
      <c r="A65" s="14">
        <f t="shared" si="0"/>
        <v>60</v>
      </c>
      <c r="B65" s="138"/>
      <c r="C65" s="138"/>
      <c r="D65" s="20"/>
      <c r="E65" s="176" t="str">
        <f t="shared" si="3"/>
        <v/>
      </c>
      <c r="F65" s="176" t="str">
        <f t="shared" si="4"/>
        <v/>
      </c>
      <c r="G65" s="172"/>
      <c r="H65" s="139"/>
      <c r="I65" s="139"/>
      <c r="J65" s="172"/>
      <c r="K65" s="140"/>
      <c r="L65" s="140"/>
      <c r="M65" s="141" t="str">
        <f t="shared" si="1"/>
        <v/>
      </c>
      <c r="N65" s="147"/>
      <c r="O65" s="25" t="str">
        <f>IFERROR(VLOOKUP(M65,計算用!$A$8:$B$15,2,FALSE),"")</f>
        <v/>
      </c>
      <c r="P65" s="26"/>
      <c r="Q65" s="26"/>
      <c r="R65" s="26"/>
      <c r="S65" s="24" t="str">
        <f t="shared" si="5"/>
        <v/>
      </c>
      <c r="T65" s="148"/>
      <c r="U65" s="136"/>
    </row>
    <row r="66" spans="1:21">
      <c r="A66" s="14">
        <f t="shared" si="0"/>
        <v>61</v>
      </c>
      <c r="B66" s="138"/>
      <c r="C66" s="138"/>
      <c r="D66" s="20"/>
      <c r="E66" s="176" t="str">
        <f t="shared" si="3"/>
        <v/>
      </c>
      <c r="F66" s="176" t="str">
        <f t="shared" si="4"/>
        <v/>
      </c>
      <c r="G66" s="172"/>
      <c r="H66" s="139"/>
      <c r="I66" s="139"/>
      <c r="J66" s="172"/>
      <c r="K66" s="140"/>
      <c r="L66" s="140"/>
      <c r="M66" s="141" t="str">
        <f t="shared" si="1"/>
        <v/>
      </c>
      <c r="N66" s="147"/>
      <c r="O66" s="25" t="str">
        <f>IFERROR(VLOOKUP(M66,計算用!$A$8:$B$15,2,FALSE),"")</f>
        <v/>
      </c>
      <c r="P66" s="26"/>
      <c r="Q66" s="26"/>
      <c r="R66" s="26"/>
      <c r="S66" s="24" t="str">
        <f t="shared" si="5"/>
        <v/>
      </c>
      <c r="T66" s="148"/>
      <c r="U66" s="136"/>
    </row>
    <row r="67" spans="1:21">
      <c r="A67" s="14">
        <f t="shared" si="0"/>
        <v>62</v>
      </c>
      <c r="B67" s="138"/>
      <c r="C67" s="138"/>
      <c r="D67" s="20"/>
      <c r="E67" s="176" t="str">
        <f t="shared" si="3"/>
        <v/>
      </c>
      <c r="F67" s="176" t="str">
        <f t="shared" si="4"/>
        <v/>
      </c>
      <c r="G67" s="172"/>
      <c r="H67" s="139"/>
      <c r="I67" s="139"/>
      <c r="J67" s="172"/>
      <c r="K67" s="140"/>
      <c r="L67" s="140"/>
      <c r="M67" s="141" t="str">
        <f t="shared" si="1"/>
        <v/>
      </c>
      <c r="N67" s="147"/>
      <c r="O67" s="25" t="str">
        <f>IFERROR(VLOOKUP(M67,計算用!$A$8:$B$15,2,FALSE),"")</f>
        <v/>
      </c>
      <c r="P67" s="26"/>
      <c r="Q67" s="26"/>
      <c r="R67" s="26"/>
      <c r="S67" s="24" t="str">
        <f t="shared" si="5"/>
        <v/>
      </c>
      <c r="T67" s="148"/>
      <c r="U67" s="136"/>
    </row>
    <row r="68" spans="1:21">
      <c r="A68" s="14">
        <f t="shared" si="0"/>
        <v>63</v>
      </c>
      <c r="B68" s="138"/>
      <c r="C68" s="138"/>
      <c r="D68" s="20"/>
      <c r="E68" s="176" t="str">
        <f t="shared" si="3"/>
        <v/>
      </c>
      <c r="F68" s="176" t="str">
        <f t="shared" si="4"/>
        <v/>
      </c>
      <c r="G68" s="172"/>
      <c r="H68" s="139"/>
      <c r="I68" s="139"/>
      <c r="J68" s="172"/>
      <c r="K68" s="140"/>
      <c r="L68" s="140"/>
      <c r="M68" s="141" t="str">
        <f t="shared" si="1"/>
        <v/>
      </c>
      <c r="N68" s="147"/>
      <c r="O68" s="25" t="str">
        <f>IFERROR(VLOOKUP(M68,計算用!$A$8:$B$15,2,FALSE),"")</f>
        <v/>
      </c>
      <c r="P68" s="26"/>
      <c r="Q68" s="26"/>
      <c r="R68" s="26"/>
      <c r="S68" s="24" t="str">
        <f t="shared" si="5"/>
        <v/>
      </c>
      <c r="T68" s="148"/>
      <c r="U68" s="136"/>
    </row>
    <row r="69" spans="1:21">
      <c r="A69" s="14">
        <f t="shared" si="0"/>
        <v>64</v>
      </c>
      <c r="B69" s="138"/>
      <c r="C69" s="138"/>
      <c r="D69" s="20"/>
      <c r="E69" s="176" t="str">
        <f t="shared" si="3"/>
        <v/>
      </c>
      <c r="F69" s="176" t="str">
        <f t="shared" si="4"/>
        <v/>
      </c>
      <c r="G69" s="172"/>
      <c r="H69" s="139"/>
      <c r="I69" s="139"/>
      <c r="J69" s="172"/>
      <c r="K69" s="140"/>
      <c r="L69" s="140"/>
      <c r="M69" s="141" t="str">
        <f t="shared" si="1"/>
        <v/>
      </c>
      <c r="N69" s="147"/>
      <c r="O69" s="25" t="str">
        <f>IFERROR(VLOOKUP(M69,計算用!$A$8:$B$15,2,FALSE),"")</f>
        <v/>
      </c>
      <c r="P69" s="26"/>
      <c r="Q69" s="26"/>
      <c r="R69" s="26"/>
      <c r="S69" s="24" t="str">
        <f t="shared" si="5"/>
        <v/>
      </c>
      <c r="T69" s="148"/>
      <c r="U69" s="136"/>
    </row>
    <row r="70" spans="1:21">
      <c r="A70" s="14">
        <f t="shared" si="0"/>
        <v>65</v>
      </c>
      <c r="B70" s="138"/>
      <c r="C70" s="138"/>
      <c r="D70" s="20"/>
      <c r="E70" s="176" t="str">
        <f t="shared" si="3"/>
        <v/>
      </c>
      <c r="F70" s="176" t="str">
        <f t="shared" si="4"/>
        <v/>
      </c>
      <c r="G70" s="172"/>
      <c r="H70" s="139"/>
      <c r="I70" s="139"/>
      <c r="J70" s="172"/>
      <c r="K70" s="140"/>
      <c r="L70" s="140"/>
      <c r="M70" s="141" t="str">
        <f t="shared" si="1"/>
        <v/>
      </c>
      <c r="N70" s="147"/>
      <c r="O70" s="25" t="str">
        <f>IFERROR(VLOOKUP(M70,計算用!$A$8:$B$15,2,FALSE),"")</f>
        <v/>
      </c>
      <c r="P70" s="26"/>
      <c r="Q70" s="26"/>
      <c r="R70" s="26"/>
      <c r="S70" s="24" t="str">
        <f t="shared" ref="S70:S85" si="6">IF(F70&gt;=2,"","可")</f>
        <v/>
      </c>
      <c r="T70" s="148"/>
      <c r="U70" s="136"/>
    </row>
    <row r="71" spans="1:21">
      <c r="A71" s="14">
        <f t="shared" ref="A71:A85" si="7">ROW()-5</f>
        <v>66</v>
      </c>
      <c r="B71" s="138"/>
      <c r="C71" s="138"/>
      <c r="D71" s="20"/>
      <c r="E71" s="176" t="str">
        <f t="shared" ref="E71:E85" si="8">B71&amp;C71&amp;D71</f>
        <v/>
      </c>
      <c r="F71" s="176" t="str">
        <f t="shared" si="4"/>
        <v/>
      </c>
      <c r="G71" s="172"/>
      <c r="H71" s="139"/>
      <c r="I71" s="139"/>
      <c r="J71" s="172"/>
      <c r="K71" s="140"/>
      <c r="L71" s="140"/>
      <c r="M71" s="141" t="str">
        <f t="shared" ref="M71:M85" si="9">K71&amp;L71</f>
        <v/>
      </c>
      <c r="N71" s="147"/>
      <c r="O71" s="25" t="str">
        <f>IFERROR(VLOOKUP(M71,計算用!$A$8:$B$15,2,FALSE),"")</f>
        <v/>
      </c>
      <c r="P71" s="26"/>
      <c r="Q71" s="26"/>
      <c r="R71" s="26"/>
      <c r="S71" s="24" t="str">
        <f t="shared" si="6"/>
        <v/>
      </c>
      <c r="T71" s="148"/>
      <c r="U71" s="136"/>
    </row>
    <row r="72" spans="1:21">
      <c r="A72" s="14">
        <f t="shared" si="7"/>
        <v>67</v>
      </c>
      <c r="B72" s="138"/>
      <c r="C72" s="138"/>
      <c r="D72" s="20"/>
      <c r="E72" s="176" t="str">
        <f t="shared" si="8"/>
        <v/>
      </c>
      <c r="F72" s="176" t="str">
        <f t="shared" si="4"/>
        <v/>
      </c>
      <c r="G72" s="172"/>
      <c r="H72" s="139"/>
      <c r="I72" s="139"/>
      <c r="J72" s="172"/>
      <c r="K72" s="140"/>
      <c r="L72" s="140"/>
      <c r="M72" s="141" t="str">
        <f t="shared" si="9"/>
        <v/>
      </c>
      <c r="N72" s="147"/>
      <c r="O72" s="25" t="str">
        <f>IFERROR(VLOOKUP(M72,計算用!$A$8:$B$15,2,FALSE),"")</f>
        <v/>
      </c>
      <c r="P72" s="26"/>
      <c r="Q72" s="26"/>
      <c r="R72" s="26"/>
      <c r="S72" s="24" t="str">
        <f t="shared" si="6"/>
        <v/>
      </c>
      <c r="T72" s="148"/>
      <c r="U72" s="136"/>
    </row>
    <row r="73" spans="1:21">
      <c r="A73" s="14">
        <f t="shared" si="7"/>
        <v>68</v>
      </c>
      <c r="B73" s="138"/>
      <c r="C73" s="138"/>
      <c r="D73" s="20"/>
      <c r="E73" s="176" t="str">
        <f t="shared" si="8"/>
        <v/>
      </c>
      <c r="F73" s="176" t="str">
        <f t="shared" ref="F73:F85" si="10">IF(E73="","",COUNTIF($E$6:$E$85,E73))</f>
        <v/>
      </c>
      <c r="G73" s="172"/>
      <c r="H73" s="139"/>
      <c r="I73" s="139"/>
      <c r="J73" s="172"/>
      <c r="K73" s="140"/>
      <c r="L73" s="140"/>
      <c r="M73" s="141" t="str">
        <f t="shared" si="9"/>
        <v/>
      </c>
      <c r="N73" s="147"/>
      <c r="O73" s="25" t="str">
        <f>IFERROR(VLOOKUP(M73,計算用!$A$8:$B$15,2,FALSE),"")</f>
        <v/>
      </c>
      <c r="P73" s="26"/>
      <c r="Q73" s="26"/>
      <c r="R73" s="26"/>
      <c r="S73" s="24" t="str">
        <f t="shared" si="6"/>
        <v/>
      </c>
      <c r="T73" s="148"/>
      <c r="U73" s="136"/>
    </row>
    <row r="74" spans="1:21">
      <c r="A74" s="14">
        <f t="shared" si="7"/>
        <v>69</v>
      </c>
      <c r="B74" s="138"/>
      <c r="C74" s="138"/>
      <c r="D74" s="20"/>
      <c r="E74" s="176" t="str">
        <f t="shared" si="8"/>
        <v/>
      </c>
      <c r="F74" s="176" t="str">
        <f t="shared" si="10"/>
        <v/>
      </c>
      <c r="G74" s="172"/>
      <c r="H74" s="139"/>
      <c r="I74" s="139"/>
      <c r="J74" s="172"/>
      <c r="K74" s="140"/>
      <c r="L74" s="140"/>
      <c r="M74" s="141" t="str">
        <f t="shared" si="9"/>
        <v/>
      </c>
      <c r="N74" s="147"/>
      <c r="O74" s="25" t="str">
        <f>IFERROR(VLOOKUP(M74,計算用!$A$8:$B$15,2,FALSE),"")</f>
        <v/>
      </c>
      <c r="P74" s="26"/>
      <c r="Q74" s="26"/>
      <c r="R74" s="26"/>
      <c r="S74" s="24" t="str">
        <f t="shared" si="6"/>
        <v/>
      </c>
      <c r="T74" s="148"/>
      <c r="U74" s="136"/>
    </row>
    <row r="75" spans="1:21">
      <c r="A75" s="14">
        <f t="shared" si="7"/>
        <v>70</v>
      </c>
      <c r="B75" s="138"/>
      <c r="C75" s="138"/>
      <c r="D75" s="20"/>
      <c r="E75" s="176" t="str">
        <f t="shared" si="8"/>
        <v/>
      </c>
      <c r="F75" s="176" t="str">
        <f t="shared" si="10"/>
        <v/>
      </c>
      <c r="G75" s="172"/>
      <c r="H75" s="139"/>
      <c r="I75" s="139"/>
      <c r="J75" s="172"/>
      <c r="K75" s="140"/>
      <c r="L75" s="140"/>
      <c r="M75" s="141" t="str">
        <f t="shared" si="9"/>
        <v/>
      </c>
      <c r="N75" s="147"/>
      <c r="O75" s="25" t="str">
        <f>IFERROR(VLOOKUP(M75,計算用!$A$8:$B$15,2,FALSE),"")</f>
        <v/>
      </c>
      <c r="P75" s="26"/>
      <c r="Q75" s="26"/>
      <c r="R75" s="26"/>
      <c r="S75" s="24" t="str">
        <f t="shared" si="6"/>
        <v/>
      </c>
      <c r="T75" s="148"/>
      <c r="U75" s="136"/>
    </row>
    <row r="76" spans="1:21">
      <c r="A76" s="14">
        <f t="shared" si="7"/>
        <v>71</v>
      </c>
      <c r="B76" s="138"/>
      <c r="C76" s="138"/>
      <c r="D76" s="20"/>
      <c r="E76" s="176" t="str">
        <f t="shared" si="8"/>
        <v/>
      </c>
      <c r="F76" s="176" t="str">
        <f t="shared" si="10"/>
        <v/>
      </c>
      <c r="G76" s="172"/>
      <c r="H76" s="139"/>
      <c r="I76" s="139"/>
      <c r="J76" s="172"/>
      <c r="K76" s="140"/>
      <c r="L76" s="140"/>
      <c r="M76" s="141" t="str">
        <f t="shared" si="9"/>
        <v/>
      </c>
      <c r="N76" s="147"/>
      <c r="O76" s="25" t="str">
        <f>IFERROR(VLOOKUP(M76,計算用!$A$8:$B$15,2,FALSE),"")</f>
        <v/>
      </c>
      <c r="P76" s="26"/>
      <c r="Q76" s="26"/>
      <c r="R76" s="26"/>
      <c r="S76" s="24" t="str">
        <f t="shared" si="6"/>
        <v/>
      </c>
      <c r="T76" s="148"/>
      <c r="U76" s="136"/>
    </row>
    <row r="77" spans="1:21">
      <c r="A77" s="14">
        <f t="shared" si="7"/>
        <v>72</v>
      </c>
      <c r="B77" s="138"/>
      <c r="C77" s="138"/>
      <c r="D77" s="20"/>
      <c r="E77" s="176" t="str">
        <f t="shared" si="8"/>
        <v/>
      </c>
      <c r="F77" s="176" t="str">
        <f t="shared" si="10"/>
        <v/>
      </c>
      <c r="G77" s="172"/>
      <c r="H77" s="139"/>
      <c r="I77" s="139"/>
      <c r="J77" s="172"/>
      <c r="K77" s="140"/>
      <c r="L77" s="140"/>
      <c r="M77" s="141" t="str">
        <f t="shared" si="9"/>
        <v/>
      </c>
      <c r="N77" s="147"/>
      <c r="O77" s="25" t="str">
        <f>IFERROR(VLOOKUP(M77,計算用!$A$8:$B$15,2,FALSE),"")</f>
        <v/>
      </c>
      <c r="P77" s="26"/>
      <c r="Q77" s="26"/>
      <c r="R77" s="26"/>
      <c r="S77" s="24" t="str">
        <f t="shared" si="6"/>
        <v/>
      </c>
      <c r="T77" s="148"/>
      <c r="U77" s="136"/>
    </row>
    <row r="78" spans="1:21">
      <c r="A78" s="14">
        <f t="shared" si="7"/>
        <v>73</v>
      </c>
      <c r="B78" s="138"/>
      <c r="C78" s="138"/>
      <c r="D78" s="20"/>
      <c r="E78" s="176" t="str">
        <f t="shared" si="8"/>
        <v/>
      </c>
      <c r="F78" s="176" t="str">
        <f t="shared" si="10"/>
        <v/>
      </c>
      <c r="G78" s="172"/>
      <c r="H78" s="139"/>
      <c r="I78" s="139"/>
      <c r="J78" s="172"/>
      <c r="K78" s="140"/>
      <c r="L78" s="140"/>
      <c r="M78" s="141" t="str">
        <f t="shared" si="9"/>
        <v/>
      </c>
      <c r="N78" s="147"/>
      <c r="O78" s="25" t="str">
        <f>IFERROR(VLOOKUP(M78,計算用!$A$8:$B$15,2,FALSE),"")</f>
        <v/>
      </c>
      <c r="P78" s="26"/>
      <c r="Q78" s="26"/>
      <c r="R78" s="26"/>
      <c r="S78" s="24" t="str">
        <f t="shared" si="6"/>
        <v/>
      </c>
      <c r="T78" s="148"/>
      <c r="U78" s="136"/>
    </row>
    <row r="79" spans="1:21">
      <c r="A79" s="14">
        <f t="shared" si="7"/>
        <v>74</v>
      </c>
      <c r="B79" s="138"/>
      <c r="C79" s="138"/>
      <c r="D79" s="20"/>
      <c r="E79" s="176" t="str">
        <f t="shared" si="8"/>
        <v/>
      </c>
      <c r="F79" s="176" t="str">
        <f t="shared" si="10"/>
        <v/>
      </c>
      <c r="G79" s="172"/>
      <c r="H79" s="139"/>
      <c r="I79" s="139"/>
      <c r="J79" s="172"/>
      <c r="K79" s="140"/>
      <c r="L79" s="140"/>
      <c r="M79" s="141" t="str">
        <f t="shared" si="9"/>
        <v/>
      </c>
      <c r="N79" s="147"/>
      <c r="O79" s="25" t="str">
        <f>IFERROR(VLOOKUP(M79,計算用!$A$8:$B$15,2,FALSE),"")</f>
        <v/>
      </c>
      <c r="P79" s="26"/>
      <c r="Q79" s="26"/>
      <c r="R79" s="26"/>
      <c r="S79" s="24" t="str">
        <f t="shared" si="6"/>
        <v/>
      </c>
      <c r="T79" s="148"/>
      <c r="U79" s="136"/>
    </row>
    <row r="80" spans="1:21">
      <c r="A80" s="14">
        <f t="shared" si="7"/>
        <v>75</v>
      </c>
      <c r="B80" s="138"/>
      <c r="C80" s="138"/>
      <c r="D80" s="20"/>
      <c r="E80" s="176" t="str">
        <f t="shared" si="8"/>
        <v/>
      </c>
      <c r="F80" s="176" t="str">
        <f t="shared" si="10"/>
        <v/>
      </c>
      <c r="G80" s="172"/>
      <c r="H80" s="139"/>
      <c r="I80" s="139"/>
      <c r="J80" s="172"/>
      <c r="K80" s="140"/>
      <c r="L80" s="140"/>
      <c r="M80" s="141" t="str">
        <f t="shared" si="9"/>
        <v/>
      </c>
      <c r="N80" s="147"/>
      <c r="O80" s="25" t="str">
        <f>IFERROR(VLOOKUP(M80,計算用!$A$8:$B$15,2,FALSE),"")</f>
        <v/>
      </c>
      <c r="P80" s="26"/>
      <c r="Q80" s="26"/>
      <c r="R80" s="26"/>
      <c r="S80" s="24" t="str">
        <f t="shared" si="6"/>
        <v/>
      </c>
      <c r="T80" s="148"/>
      <c r="U80" s="136"/>
    </row>
    <row r="81" spans="1:21">
      <c r="A81" s="14">
        <f t="shared" si="7"/>
        <v>76</v>
      </c>
      <c r="B81" s="138"/>
      <c r="C81" s="138"/>
      <c r="D81" s="20"/>
      <c r="E81" s="176" t="str">
        <f t="shared" si="8"/>
        <v/>
      </c>
      <c r="F81" s="176" t="str">
        <f t="shared" si="10"/>
        <v/>
      </c>
      <c r="G81" s="172"/>
      <c r="H81" s="139"/>
      <c r="I81" s="139"/>
      <c r="J81" s="172"/>
      <c r="K81" s="140"/>
      <c r="L81" s="140"/>
      <c r="M81" s="141" t="str">
        <f t="shared" si="9"/>
        <v/>
      </c>
      <c r="N81" s="147"/>
      <c r="O81" s="25" t="str">
        <f>IFERROR(VLOOKUP(M81,計算用!$A$8:$B$15,2,FALSE),"")</f>
        <v/>
      </c>
      <c r="P81" s="26"/>
      <c r="Q81" s="26"/>
      <c r="R81" s="26"/>
      <c r="S81" s="24" t="str">
        <f t="shared" si="6"/>
        <v/>
      </c>
      <c r="T81" s="148"/>
      <c r="U81" s="136"/>
    </row>
    <row r="82" spans="1:21">
      <c r="A82" s="14">
        <f t="shared" si="7"/>
        <v>77</v>
      </c>
      <c r="B82" s="138"/>
      <c r="C82" s="138"/>
      <c r="D82" s="20"/>
      <c r="E82" s="176" t="str">
        <f t="shared" si="8"/>
        <v/>
      </c>
      <c r="F82" s="176" t="str">
        <f t="shared" si="10"/>
        <v/>
      </c>
      <c r="G82" s="172"/>
      <c r="H82" s="139"/>
      <c r="I82" s="139"/>
      <c r="J82" s="172"/>
      <c r="K82" s="140"/>
      <c r="L82" s="140"/>
      <c r="M82" s="141" t="str">
        <f t="shared" si="9"/>
        <v/>
      </c>
      <c r="N82" s="147"/>
      <c r="O82" s="25" t="str">
        <f>IFERROR(VLOOKUP(M82,計算用!$A$8:$B$15,2,FALSE),"")</f>
        <v/>
      </c>
      <c r="P82" s="26"/>
      <c r="Q82" s="26"/>
      <c r="R82" s="26"/>
      <c r="S82" s="24" t="str">
        <f t="shared" si="6"/>
        <v/>
      </c>
      <c r="T82" s="148"/>
      <c r="U82" s="136"/>
    </row>
    <row r="83" spans="1:21">
      <c r="A83" s="14">
        <f t="shared" si="7"/>
        <v>78</v>
      </c>
      <c r="B83" s="138"/>
      <c r="C83" s="138"/>
      <c r="D83" s="20"/>
      <c r="E83" s="176" t="str">
        <f t="shared" si="8"/>
        <v/>
      </c>
      <c r="F83" s="176" t="str">
        <f t="shared" si="10"/>
        <v/>
      </c>
      <c r="G83" s="172"/>
      <c r="H83" s="139"/>
      <c r="I83" s="139"/>
      <c r="J83" s="172"/>
      <c r="K83" s="140"/>
      <c r="L83" s="140"/>
      <c r="M83" s="141" t="str">
        <f t="shared" si="9"/>
        <v/>
      </c>
      <c r="N83" s="147"/>
      <c r="O83" s="25" t="str">
        <f>IFERROR(VLOOKUP(M83,計算用!$A$8:$B$15,2,FALSE),"")</f>
        <v/>
      </c>
      <c r="P83" s="26"/>
      <c r="Q83" s="26"/>
      <c r="R83" s="26"/>
      <c r="S83" s="24" t="str">
        <f t="shared" si="6"/>
        <v/>
      </c>
      <c r="T83" s="148"/>
      <c r="U83" s="136"/>
    </row>
    <row r="84" spans="1:21">
      <c r="A84" s="14">
        <f t="shared" si="7"/>
        <v>79</v>
      </c>
      <c r="B84" s="138"/>
      <c r="C84" s="138"/>
      <c r="D84" s="20"/>
      <c r="E84" s="176" t="str">
        <f t="shared" si="8"/>
        <v/>
      </c>
      <c r="F84" s="176" t="str">
        <f t="shared" si="10"/>
        <v/>
      </c>
      <c r="G84" s="172"/>
      <c r="H84" s="139"/>
      <c r="I84" s="139"/>
      <c r="J84" s="172"/>
      <c r="K84" s="140"/>
      <c r="L84" s="140"/>
      <c r="M84" s="141" t="str">
        <f t="shared" si="9"/>
        <v/>
      </c>
      <c r="N84" s="147"/>
      <c r="O84" s="25" t="str">
        <f>IFERROR(VLOOKUP(M84,計算用!$A$8:$B$15,2,FALSE),"")</f>
        <v/>
      </c>
      <c r="P84" s="26"/>
      <c r="Q84" s="26"/>
      <c r="R84" s="26"/>
      <c r="S84" s="24" t="str">
        <f t="shared" si="6"/>
        <v/>
      </c>
      <c r="T84" s="148"/>
      <c r="U84" s="136"/>
    </row>
    <row r="85" spans="1:21">
      <c r="A85" s="14">
        <f t="shared" si="7"/>
        <v>80</v>
      </c>
      <c r="B85" s="138"/>
      <c r="C85" s="138"/>
      <c r="D85" s="20"/>
      <c r="E85" s="176" t="str">
        <f t="shared" si="8"/>
        <v/>
      </c>
      <c r="F85" s="176" t="str">
        <f t="shared" si="10"/>
        <v/>
      </c>
      <c r="G85" s="172"/>
      <c r="H85" s="139"/>
      <c r="I85" s="139"/>
      <c r="J85" s="172"/>
      <c r="K85" s="140"/>
      <c r="L85" s="140"/>
      <c r="M85" s="141" t="str">
        <f t="shared" si="9"/>
        <v/>
      </c>
      <c r="N85" s="147"/>
      <c r="O85" s="25" t="str">
        <f>IFERROR(VLOOKUP(M85,計算用!$A$8:$B$15,2,FALSE),"")</f>
        <v/>
      </c>
      <c r="P85" s="26"/>
      <c r="Q85" s="26"/>
      <c r="R85" s="26"/>
      <c r="S85" s="24" t="str">
        <f t="shared" si="6"/>
        <v/>
      </c>
      <c r="T85" s="148"/>
      <c r="U85" s="136"/>
    </row>
    <row r="86" spans="1:21">
      <c r="S86" s="11"/>
    </row>
  </sheetData>
  <sheetProtection selectLockedCells="1"/>
  <mergeCells count="10">
    <mergeCell ref="P4:S4"/>
    <mergeCell ref="T4:U4"/>
    <mergeCell ref="A4:A5"/>
    <mergeCell ref="G4:G5"/>
    <mergeCell ref="H4:J4"/>
    <mergeCell ref="O4:O5"/>
    <mergeCell ref="B4:B5"/>
    <mergeCell ref="C4:C5"/>
    <mergeCell ref="D4:D5"/>
    <mergeCell ref="K4:N4"/>
  </mergeCells>
  <phoneticPr fontId="3"/>
  <dataValidations count="3">
    <dataValidation type="list" allowBlank="1" showInputMessage="1" showErrorMessage="1" sqref="R6:R85">
      <formula1>"該当"</formula1>
    </dataValidation>
    <dataValidation type="custom" allowBlank="1" showInputMessage="1" showErrorMessage="1" sqref="B7:C85">
      <formula1>ISERROR(FIND(" ",B7))</formula1>
    </dataValidation>
    <dataValidation type="custom" allowBlank="1" showInputMessage="1" showErrorMessage="1" sqref="B6:C6">
      <formula1>AND(ISERROR(FIND(" ",B6)),ISERROR(FIND("　",B6)))</formula1>
    </dataValidation>
  </dataValidations>
  <printOptions horizontalCentered="1"/>
  <pageMargins left="0.31496062992125984" right="0.31496062992125984" top="0.74803149606299213" bottom="0.55118110236220474" header="0.31496062992125984" footer="0.31496062992125984"/>
  <pageSetup paperSize="9" scale="8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計算用!$A$17:$A$18</xm:f>
          </x14:formula1>
          <xm:sqref>P6:Q85</xm:sqref>
        </x14:dataValidation>
        <x14:dataValidation type="list" allowBlank="1" showInputMessage="1" showErrorMessage="1">
          <x14:formula1>
            <xm:f>計算用!$A$3:$A$4</xm:f>
          </x14:formula1>
          <xm:sqref>K6:K85</xm:sqref>
        </x14:dataValidation>
        <x14:dataValidation type="list" allowBlank="1" showInputMessage="1" showErrorMessage="1">
          <x14:formula1>
            <xm:f>OFFSET(計算用!$A$2,MATCH(K6,計算用!$A$3:$A$4,0),1,1,3)</xm:f>
          </x14:formula1>
          <xm:sqref>L6:L85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5"/>
  <cols>
    <col min="1" max="1" width="49.125" bestFit="1" customWidth="1"/>
    <col min="2" max="2" width="9.125" customWidth="1"/>
  </cols>
  <sheetData>
    <row r="1" spans="1:8">
      <c r="H1" s="13" t="s">
        <v>51</v>
      </c>
    </row>
    <row r="2" spans="1:8">
      <c r="A2" s="18" t="s">
        <v>61</v>
      </c>
    </row>
    <row r="3" spans="1:8">
      <c r="A3" t="s">
        <v>199</v>
      </c>
      <c r="B3" s="19" t="s">
        <v>203</v>
      </c>
      <c r="C3" s="19" t="s">
        <v>202</v>
      </c>
      <c r="D3" s="19" t="s">
        <v>200</v>
      </c>
    </row>
    <row r="4" spans="1:8">
      <c r="A4" t="s">
        <v>64</v>
      </c>
      <c r="B4" s="19" t="s">
        <v>201</v>
      </c>
      <c r="C4" s="19" t="s">
        <v>204</v>
      </c>
      <c r="D4" s="19"/>
    </row>
    <row r="5" spans="1:8">
      <c r="B5" s="19"/>
      <c r="C5" s="19"/>
      <c r="D5" s="19"/>
    </row>
    <row r="7" spans="1:8">
      <c r="A7" s="18" t="s">
        <v>65</v>
      </c>
    </row>
    <row r="8" spans="1:8">
      <c r="A8" t="str">
        <f>A3&amp;B3</f>
        <v>陽性者(濃厚接触者)発生施設通所系･施設系で1日以上勤務又は訪問系で陽性者等に1日以上対応</v>
      </c>
      <c r="B8">
        <v>20</v>
      </c>
    </row>
    <row r="9" spans="1:8">
      <c r="A9" t="str">
        <f>A3&amp;C3</f>
        <v>陽性者(濃厚接触者)発生施設訪問系で陽性者等への対応はないが対象期間に10日以上勤務</v>
      </c>
      <c r="B9">
        <v>5</v>
      </c>
    </row>
    <row r="10" spans="1:8">
      <c r="A10" t="str">
        <f>A3&amp;D3</f>
        <v>陽性者(濃厚接触者)発生施設対象期間の勤務が９日以下</v>
      </c>
      <c r="B10">
        <v>0</v>
      </c>
    </row>
    <row r="11" spans="1:8">
      <c r="A11" t="str">
        <f>A4&amp;B4</f>
        <v>その他の施設対象期間に10日以上勤務</v>
      </c>
      <c r="B11">
        <v>5</v>
      </c>
    </row>
    <row r="12" spans="1:8">
      <c r="A12" t="str">
        <f>A4&amp;C4</f>
        <v>その他の施設対象期間の勤務が9日以下</v>
      </c>
      <c r="B12">
        <v>0</v>
      </c>
    </row>
    <row r="17" spans="1:1">
      <c r="A17" t="s">
        <v>68</v>
      </c>
    </row>
    <row r="18" spans="1:1">
      <c r="A18" t="s">
        <v>69</v>
      </c>
    </row>
    <row r="21" spans="1:1">
      <c r="A21" t="s">
        <v>213</v>
      </c>
    </row>
    <row r="22" spans="1:1">
      <c r="A22" t="s">
        <v>210</v>
      </c>
    </row>
    <row r="23" spans="1:1">
      <c r="A23" t="s">
        <v>175</v>
      </c>
    </row>
    <row r="24" spans="1:1">
      <c r="A24" t="s">
        <v>211</v>
      </c>
    </row>
    <row r="25" spans="1:1">
      <c r="A25" t="s">
        <v>176</v>
      </c>
    </row>
    <row r="26" spans="1:1">
      <c r="A26" t="s">
        <v>191</v>
      </c>
    </row>
    <row r="27" spans="1:1">
      <c r="A27" t="s">
        <v>190</v>
      </c>
    </row>
    <row r="28" spans="1:1">
      <c r="A28" t="s">
        <v>189</v>
      </c>
    </row>
    <row r="29" spans="1:1">
      <c r="A29" t="s">
        <v>177</v>
      </c>
    </row>
    <row r="30" spans="1:1">
      <c r="A30" t="s">
        <v>178</v>
      </c>
    </row>
    <row r="31" spans="1:1">
      <c r="A31" t="s">
        <v>181</v>
      </c>
    </row>
    <row r="32" spans="1:1">
      <c r="A32" t="s">
        <v>180</v>
      </c>
    </row>
    <row r="33" spans="1:1">
      <c r="A33" t="s">
        <v>179</v>
      </c>
    </row>
    <row r="34" spans="1:1">
      <c r="A34" t="s">
        <v>182</v>
      </c>
    </row>
    <row r="35" spans="1:1">
      <c r="A35" t="s">
        <v>183</v>
      </c>
    </row>
    <row r="36" spans="1:1">
      <c r="A36" t="s">
        <v>184</v>
      </c>
    </row>
    <row r="37" spans="1:1">
      <c r="A37" t="s">
        <v>185</v>
      </c>
    </row>
    <row r="38" spans="1:1">
      <c r="A38" t="s">
        <v>186</v>
      </c>
    </row>
    <row r="39" spans="1:1">
      <c r="A39" t="s">
        <v>187</v>
      </c>
    </row>
    <row r="40" spans="1:1">
      <c r="A40" t="s">
        <v>188</v>
      </c>
    </row>
    <row r="41" spans="1:1">
      <c r="A41" t="s">
        <v>97</v>
      </c>
    </row>
    <row r="42" spans="1:1">
      <c r="A42" t="s">
        <v>98</v>
      </c>
    </row>
    <row r="43" spans="1:1">
      <c r="A43" t="s">
        <v>99</v>
      </c>
    </row>
    <row r="44" spans="1:1">
      <c r="A44" t="s">
        <v>100</v>
      </c>
    </row>
    <row r="45" spans="1:1">
      <c r="A45" t="s">
        <v>101</v>
      </c>
    </row>
    <row r="46" spans="1:1">
      <c r="A46" t="s">
        <v>102</v>
      </c>
    </row>
    <row r="47" spans="1:1">
      <c r="A47" t="s">
        <v>103</v>
      </c>
    </row>
    <row r="48" spans="1:1">
      <c r="A48" t="s">
        <v>104</v>
      </c>
    </row>
    <row r="49" spans="1:1">
      <c r="A49" t="s">
        <v>105</v>
      </c>
    </row>
    <row r="50" spans="1:1">
      <c r="A50" t="s">
        <v>106</v>
      </c>
    </row>
    <row r="51" spans="1:1">
      <c r="A51" t="s">
        <v>107</v>
      </c>
    </row>
    <row r="52" spans="1:1">
      <c r="A52" t="s">
        <v>108</v>
      </c>
    </row>
    <row r="53" spans="1:1">
      <c r="A53" t="s">
        <v>109</v>
      </c>
    </row>
    <row r="54" spans="1:1">
      <c r="A54" t="s">
        <v>110</v>
      </c>
    </row>
    <row r="55" spans="1:1">
      <c r="A55" t="s">
        <v>111</v>
      </c>
    </row>
    <row r="56" spans="1:1">
      <c r="A56" t="s">
        <v>112</v>
      </c>
    </row>
    <row r="57" spans="1:1">
      <c r="A57" t="s">
        <v>113</v>
      </c>
    </row>
    <row r="58" spans="1:1">
      <c r="A58" t="s">
        <v>114</v>
      </c>
    </row>
    <row r="59" spans="1:1">
      <c r="A59" t="s">
        <v>115</v>
      </c>
    </row>
    <row r="60" spans="1:1">
      <c r="A60" t="s">
        <v>116</v>
      </c>
    </row>
    <row r="61" spans="1:1">
      <c r="A61" t="s">
        <v>117</v>
      </c>
    </row>
    <row r="62" spans="1:1">
      <c r="A62" t="s">
        <v>118</v>
      </c>
    </row>
    <row r="63" spans="1:1">
      <c r="A63" t="s">
        <v>119</v>
      </c>
    </row>
    <row r="64" spans="1:1">
      <c r="A64" t="s">
        <v>120</v>
      </c>
    </row>
    <row r="65" spans="1:1">
      <c r="A65" t="s">
        <v>121</v>
      </c>
    </row>
    <row r="66" spans="1:1">
      <c r="A66" t="s">
        <v>122</v>
      </c>
    </row>
    <row r="67" spans="1:1">
      <c r="A67" t="s">
        <v>212</v>
      </c>
    </row>
  </sheetData>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実績報告書</vt:lpstr>
      <vt:lpstr>別添</vt:lpstr>
      <vt:lpstr>個票1</vt:lpstr>
      <vt:lpstr>職員表</vt:lpstr>
      <vt:lpstr>計算用</vt:lpstr>
      <vt:lpstr>個票1!Print_Area</vt:lpstr>
      <vt:lpstr>実績報告書!Print_Area</vt:lpstr>
      <vt:lpstr>職員表!Print_Area</vt:lpstr>
      <vt:lpstr>別添!Print_Area</vt:lpstr>
      <vt:lpstr>職員表!Print_Titles</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user</cp:lastModifiedBy>
  <cp:lastPrinted>2020-10-01T11:16:25Z</cp:lastPrinted>
  <dcterms:created xsi:type="dcterms:W3CDTF">2018-06-19T01:27:02Z</dcterms:created>
  <dcterms:modified xsi:type="dcterms:W3CDTF">2020-10-01T11:16:38Z</dcterms:modified>
</cp:coreProperties>
</file>