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04_民間住宅グループ\220_サービス付き高齢者向け住宅\040_定期報告\010_定期報告書\R5\01依頼\"/>
    </mc:Choice>
  </mc:AlternateContent>
  <bookViews>
    <workbookView xWindow="0" yWindow="0" windowWidth="23040" windowHeight="9360"/>
  </bookViews>
  <sheets>
    <sheet name="P1から3" sheetId="1" r:id="rId1"/>
    <sheet name="Ｐ4，5 " sheetId="2" r:id="rId2"/>
    <sheet name="現状報告（Ｐ６）" sheetId="3" r:id="rId3"/>
    <sheet name="事務用" sheetId="4" r:id="rId4"/>
  </sheets>
  <definedNames>
    <definedName name="_xlnm.Print_Area" localSheetId="0">P1から3!$A$4:$O$134</definedName>
    <definedName name="_xlnm.Print_Area" localSheetId="1">'Ｐ4，5 '!$A$1:$AI$80</definedName>
    <definedName name="_xlnm.Print_Area" localSheetId="2">'現状報告（Ｐ６）'!$A$1:$I$15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1" l="1"/>
  <c r="AB40" i="1"/>
  <c r="AB41" i="1"/>
  <c r="AB42" i="1"/>
  <c r="AB43" i="1"/>
  <c r="AB44" i="1"/>
  <c r="CW4" i="4"/>
  <c r="CH4" i="4"/>
  <c r="G4" i="4"/>
  <c r="BY4" i="4" l="1"/>
  <c r="BX4" i="4"/>
  <c r="AA95" i="1" l="1"/>
  <c r="AA103" i="1"/>
  <c r="AK78" i="2"/>
  <c r="AJ78" i="2"/>
  <c r="AL77" i="2"/>
  <c r="AK77" i="2"/>
  <c r="AJ77" i="2"/>
  <c r="AK76" i="2"/>
  <c r="AJ76" i="2"/>
  <c r="AL75" i="2"/>
  <c r="AK75" i="2"/>
  <c r="AJ75" i="2"/>
  <c r="AN57" i="2"/>
  <c r="AK63" i="2"/>
  <c r="AJ63" i="2"/>
  <c r="AK62" i="2"/>
  <c r="AJ62" i="2"/>
  <c r="AK60" i="2"/>
  <c r="AJ60" i="2"/>
  <c r="AK59" i="2"/>
  <c r="AJ59" i="2"/>
  <c r="AK55" i="2"/>
  <c r="AJ55" i="2"/>
  <c r="AK34" i="2"/>
  <c r="AJ34" i="2"/>
  <c r="AL44" i="2"/>
  <c r="AK44" i="2"/>
  <c r="AJ44" i="2"/>
  <c r="AL43" i="2"/>
  <c r="AK43" i="2"/>
  <c r="AJ43" i="2"/>
  <c r="AL42" i="2"/>
  <c r="AK42" i="2"/>
  <c r="AJ42" i="2"/>
  <c r="AK39" i="2"/>
  <c r="AJ39" i="2"/>
  <c r="AL38" i="2"/>
  <c r="AK38" i="2"/>
  <c r="AJ38" i="2"/>
  <c r="AL37" i="2"/>
  <c r="AK37" i="2"/>
  <c r="AJ37" i="2"/>
  <c r="AL36" i="2"/>
  <c r="AK36" i="2"/>
  <c r="AJ36" i="2"/>
  <c r="AL73" i="2"/>
  <c r="AK74" i="2"/>
  <c r="AK73" i="2"/>
  <c r="AJ74" i="2"/>
  <c r="AJ73" i="2"/>
  <c r="AN59" i="2" l="1"/>
  <c r="AP59" i="2" s="1"/>
  <c r="AN62" i="2"/>
  <c r="AP62" i="2" s="1"/>
  <c r="AN55" i="2"/>
  <c r="AP55" i="2" s="1"/>
  <c r="AN34" i="2"/>
  <c r="AP34" i="2" s="1"/>
  <c r="AN42" i="2"/>
  <c r="AP42" i="2" s="1"/>
  <c r="AN36" i="2"/>
  <c r="AP36" i="2" s="1"/>
  <c r="AJ72" i="2"/>
  <c r="AM73" i="2" s="1"/>
  <c r="AP73" i="2" s="1"/>
  <c r="B4" i="3"/>
  <c r="AN75" i="2" l="1"/>
  <c r="AM77" i="2"/>
  <c r="AP77" i="2" s="1"/>
  <c r="AN77" i="2"/>
  <c r="AN73" i="2"/>
  <c r="AM75" i="2"/>
  <c r="AP75" i="2" s="1"/>
  <c r="CH22" i="4"/>
  <c r="CH19" i="4"/>
  <c r="CN4" i="4"/>
  <c r="CL4" i="4"/>
  <c r="CJ4" i="4"/>
  <c r="B159" i="4" l="1"/>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W122" i="1" l="1"/>
  <c r="W123" i="1"/>
  <c r="W124" i="1"/>
  <c r="W125" i="1"/>
  <c r="W126" i="1"/>
  <c r="P16" i="1"/>
  <c r="J16" i="1" s="1"/>
  <c r="AA88" i="1"/>
  <c r="BZ5" i="4" l="1"/>
  <c r="CB19" i="4" l="1"/>
  <c r="CA12" i="4"/>
  <c r="CB12" i="4"/>
  <c r="CC12" i="4"/>
  <c r="CD12" i="4"/>
  <c r="CE12" i="4"/>
  <c r="CF12" i="4"/>
  <c r="CA13" i="4"/>
  <c r="CB13" i="4"/>
  <c r="CC13" i="4"/>
  <c r="CD13" i="4"/>
  <c r="CE13" i="4"/>
  <c r="CF13" i="4"/>
  <c r="CA20" i="4"/>
  <c r="CB20" i="4"/>
  <c r="CC20" i="4"/>
  <c r="CD20" i="4"/>
  <c r="CE20" i="4"/>
  <c r="CF20" i="4"/>
  <c r="CF19" i="4"/>
  <c r="CE19" i="4"/>
  <c r="CD19" i="4"/>
  <c r="CC19" i="4"/>
  <c r="CA19" i="4"/>
  <c r="CV8" i="4"/>
  <c r="CV7" i="4"/>
  <c r="CV6" i="4"/>
  <c r="CU8" i="4"/>
  <c r="CU7" i="4"/>
  <c r="CU6" i="4"/>
  <c r="CT8" i="4"/>
  <c r="CT7" i="4"/>
  <c r="CT6" i="4"/>
  <c r="CS8" i="4"/>
  <c r="CS7" i="4"/>
  <c r="CS6" i="4"/>
  <c r="CX4" i="4"/>
  <c r="CY4" i="4"/>
  <c r="CZ4" i="4"/>
  <c r="DA4" i="4"/>
  <c r="DB4" i="4"/>
  <c r="DC4" i="4"/>
  <c r="DD4" i="4"/>
  <c r="DF4" i="4"/>
  <c r="DG4" i="4"/>
  <c r="DH4" i="4"/>
  <c r="DI4" i="4"/>
  <c r="DJ4" i="4"/>
  <c r="DK4" i="4"/>
  <c r="DL4" i="4"/>
  <c r="DM4" i="4"/>
  <c r="DN4" i="4"/>
  <c r="DO4" i="4"/>
  <c r="DP4" i="4"/>
  <c r="DQ4" i="4"/>
  <c r="DR4" i="4"/>
  <c r="DS4" i="4"/>
  <c r="DT4" i="4"/>
  <c r="DU4" i="4"/>
  <c r="DV4" i="4"/>
  <c r="DW4" i="4"/>
  <c r="DX4" i="4"/>
  <c r="DY4" i="4"/>
  <c r="DZ4" i="4"/>
  <c r="EA4" i="4"/>
  <c r="EC4" i="4"/>
  <c r="ED4" i="4"/>
  <c r="EE4" i="4"/>
  <c r="EF4" i="4"/>
  <c r="EG4" i="4"/>
  <c r="EH4" i="4"/>
  <c r="EI4" i="4"/>
  <c r="EJ4" i="4"/>
  <c r="EK4" i="4"/>
  <c r="EL4" i="4"/>
  <c r="EM4" i="4"/>
  <c r="EN4" i="4"/>
  <c r="EO4" i="4"/>
  <c r="EP4" i="4"/>
  <c r="EQ4" i="4"/>
  <c r="ER4" i="4"/>
  <c r="ES4" i="4"/>
  <c r="ET4" i="4"/>
  <c r="EU4" i="4"/>
  <c r="EV4" i="4"/>
  <c r="EW4" i="4"/>
  <c r="EX4" i="4"/>
  <c r="CR4" i="4"/>
  <c r="CQ4" i="4"/>
  <c r="CP4" i="4"/>
  <c r="CO4" i="4"/>
  <c r="I4" i="4"/>
  <c r="BZ4" i="4"/>
  <c r="BW4" i="4"/>
  <c r="BV4" i="4"/>
  <c r="BU4" i="4"/>
  <c r="BT4" i="4"/>
  <c r="BS4" i="4"/>
  <c r="BR4" i="4"/>
  <c r="BQ4" i="4"/>
  <c r="BP4" i="4"/>
  <c r="BO4" i="4"/>
  <c r="BN4" i="4"/>
  <c r="BM4" i="4"/>
  <c r="BK4" i="4"/>
  <c r="BJ4" i="4"/>
  <c r="BI4" i="4"/>
  <c r="BH4" i="4"/>
  <c r="BG4" i="4"/>
  <c r="BF4" i="4"/>
  <c r="BE4" i="4"/>
  <c r="BD4" i="4"/>
  <c r="BA4" i="4"/>
  <c r="AZ4" i="4"/>
  <c r="AY4" i="4"/>
  <c r="AX4" i="4"/>
  <c r="AW4" i="4"/>
  <c r="AV4" i="4"/>
  <c r="AU4" i="4"/>
  <c r="AT4" i="4"/>
  <c r="AS4" i="4"/>
  <c r="AR4" i="4"/>
  <c r="AQ4" i="4"/>
  <c r="AP4" i="4"/>
  <c r="AO4" i="4"/>
  <c r="AN4" i="4"/>
  <c r="AM4" i="4"/>
  <c r="AL4" i="4"/>
  <c r="AK4" i="4"/>
  <c r="AJ4" i="4"/>
  <c r="AI4" i="4"/>
  <c r="AH4" i="4"/>
  <c r="AG4" i="4"/>
  <c r="AF4" i="4"/>
  <c r="AE4" i="4"/>
  <c r="AD4" i="4"/>
  <c r="AC4" i="4"/>
  <c r="AB4" i="4"/>
  <c r="AA4" i="4"/>
  <c r="CF6" i="4" s="1"/>
  <c r="Z4" i="4"/>
  <c r="CE6" i="4" s="1"/>
  <c r="Y4" i="4"/>
  <c r="CD6" i="4" s="1"/>
  <c r="X4" i="4"/>
  <c r="CC6" i="4" s="1"/>
  <c r="W4" i="4"/>
  <c r="CB6" i="4" s="1"/>
  <c r="V4" i="4"/>
  <c r="CA6" i="4" s="1"/>
  <c r="U4" i="4"/>
  <c r="T4" i="4"/>
  <c r="S4" i="4"/>
  <c r="R4" i="4"/>
  <c r="Q4" i="4"/>
  <c r="P4" i="4"/>
  <c r="O4" i="4"/>
  <c r="N4" i="4"/>
  <c r="M4" i="4"/>
  <c r="L4" i="4"/>
  <c r="K4" i="4"/>
  <c r="J4" i="4"/>
  <c r="CH10" i="4"/>
  <c r="CH13" i="4"/>
  <c r="CH16" i="4"/>
  <c r="CH7" i="4"/>
  <c r="CF11" i="4" l="1"/>
  <c r="CF4" i="4" s="1"/>
  <c r="CF7" i="4" s="1"/>
  <c r="CF8" i="4" s="1"/>
  <c r="CF9" i="4" s="1"/>
  <c r="CC11" i="4"/>
  <c r="CC15" i="4" s="1"/>
  <c r="CD11" i="4"/>
  <c r="CD4" i="4" s="1"/>
  <c r="CD7" i="4" s="1"/>
  <c r="CD8" i="4" s="1"/>
  <c r="CA11" i="4"/>
  <c r="CA4" i="4" s="1"/>
  <c r="CA7" i="4" s="1"/>
  <c r="CA8" i="4" s="1"/>
  <c r="CE11" i="4"/>
  <c r="CE4" i="4" s="1"/>
  <c r="CE7" i="4" s="1"/>
  <c r="CB11" i="4"/>
  <c r="CB4" i="4" s="1"/>
  <c r="CB7" i="4" s="1"/>
  <c r="CB8" i="4" s="1"/>
  <c r="CB9" i="4" s="1"/>
  <c r="CU4" i="4"/>
  <c r="CS4" i="4"/>
  <c r="BB4" i="4"/>
  <c r="BC4" i="4" s="1"/>
  <c r="CV4" i="4"/>
  <c r="CT4" i="4"/>
  <c r="BL4" i="4"/>
  <c r="AN8" i="2"/>
  <c r="CC4" i="4" l="1"/>
  <c r="CC7" i="4" s="1"/>
  <c r="CC8" i="4" s="1"/>
  <c r="CC9" i="4" s="1"/>
  <c r="CA15" i="4"/>
  <c r="CD15" i="4"/>
  <c r="CE15" i="4"/>
  <c r="CF15" i="4"/>
  <c r="CB15" i="4"/>
  <c r="CE8" i="4"/>
  <c r="CE9" i="4" s="1"/>
  <c r="CD9" i="4"/>
  <c r="CA9" i="4"/>
  <c r="T87" i="1"/>
  <c r="AP57" i="2"/>
  <c r="AP8" i="2"/>
  <c r="CF16" i="4" l="1"/>
  <c r="D4" i="3" l="1"/>
  <c r="B7" i="3"/>
  <c r="B6" i="3"/>
  <c r="T84" i="2" l="1"/>
  <c r="H2" i="1" s="1"/>
  <c r="AM20" i="2"/>
  <c r="AL20" i="2"/>
  <c r="AK20" i="2"/>
  <c r="AJ20" i="2"/>
  <c r="AP20" i="2" s="1"/>
  <c r="T126" i="1"/>
  <c r="T125" i="1"/>
  <c r="U124" i="1"/>
  <c r="T124" i="1"/>
  <c r="T123" i="1"/>
  <c r="T122" i="1"/>
  <c r="W121" i="1"/>
  <c r="U121" i="1"/>
  <c r="T121" i="1"/>
  <c r="T103" i="1"/>
  <c r="AA100" i="1"/>
  <c r="T100" i="1"/>
  <c r="T95" i="1"/>
  <c r="T91" i="1"/>
  <c r="F84" i="1"/>
  <c r="S76" i="1"/>
  <c r="R76" i="1"/>
  <c r="Q76" i="1"/>
  <c r="S75" i="1"/>
  <c r="R75" i="1"/>
  <c r="Q75" i="1"/>
  <c r="S74" i="1"/>
  <c r="R74" i="1"/>
  <c r="Q74" i="1"/>
  <c r="S73" i="1"/>
  <c r="R73" i="1"/>
  <c r="Q73" i="1"/>
  <c r="S72" i="1"/>
  <c r="R72" i="1"/>
  <c r="Q72" i="1"/>
  <c r="S71" i="1"/>
  <c r="R71" i="1"/>
  <c r="Q71" i="1"/>
  <c r="S70" i="1"/>
  <c r="R70" i="1"/>
  <c r="Q70" i="1"/>
  <c r="S69" i="1"/>
  <c r="R69" i="1"/>
  <c r="Q69" i="1"/>
  <c r="S68" i="1"/>
  <c r="R68" i="1"/>
  <c r="Q68" i="1"/>
  <c r="S67" i="1"/>
  <c r="R67" i="1"/>
  <c r="Q67" i="1"/>
  <c r="S66" i="1"/>
  <c r="R66" i="1"/>
  <c r="Q66" i="1"/>
  <c r="S65" i="1"/>
  <c r="R65" i="1"/>
  <c r="Q65" i="1"/>
  <c r="S64" i="1"/>
  <c r="R64" i="1"/>
  <c r="Q64" i="1"/>
  <c r="S63" i="1"/>
  <c r="R63" i="1"/>
  <c r="Q63" i="1"/>
  <c r="S62" i="1"/>
  <c r="R62" i="1"/>
  <c r="Q62" i="1"/>
  <c r="S61" i="1"/>
  <c r="R61" i="1"/>
  <c r="Q61" i="1"/>
  <c r="S60" i="1"/>
  <c r="R60" i="1"/>
  <c r="Q60" i="1"/>
  <c r="S59" i="1"/>
  <c r="R59" i="1"/>
  <c r="Q59" i="1"/>
  <c r="S58" i="1"/>
  <c r="R58" i="1"/>
  <c r="Q58" i="1"/>
  <c r="S57" i="1"/>
  <c r="R57" i="1"/>
  <c r="Q57" i="1"/>
  <c r="S56" i="1"/>
  <c r="R56" i="1"/>
  <c r="Q56" i="1"/>
  <c r="S55" i="1"/>
  <c r="R55" i="1"/>
  <c r="Q55" i="1"/>
  <c r="S54" i="1"/>
  <c r="R54" i="1"/>
  <c r="Q54" i="1"/>
  <c r="S44" i="1"/>
  <c r="R44" i="1"/>
  <c r="Q44" i="1"/>
  <c r="S43" i="1"/>
  <c r="R43" i="1"/>
  <c r="Q43" i="1"/>
  <c r="S42" i="1"/>
  <c r="R42" i="1"/>
  <c r="Q42" i="1"/>
  <c r="S41" i="1"/>
  <c r="R41" i="1"/>
  <c r="Q41" i="1"/>
  <c r="S40" i="1"/>
  <c r="R40" i="1"/>
  <c r="Q40" i="1"/>
  <c r="S39" i="1"/>
  <c r="R39" i="1"/>
  <c r="Q39" i="1"/>
  <c r="S38" i="1"/>
  <c r="R38" i="1"/>
  <c r="Q38" i="1"/>
  <c r="S37" i="1"/>
  <c r="R37" i="1"/>
  <c r="Q37" i="1"/>
  <c r="S36" i="1"/>
  <c r="R36" i="1"/>
  <c r="Q36" i="1"/>
  <c r="S35" i="1"/>
  <c r="R35" i="1"/>
  <c r="Q35" i="1"/>
  <c r="S34" i="1"/>
  <c r="R34" i="1"/>
  <c r="Q34" i="1"/>
  <c r="S33" i="1"/>
  <c r="R33" i="1"/>
  <c r="Q33" i="1"/>
  <c r="S32" i="1"/>
  <c r="R32" i="1"/>
  <c r="Q32" i="1"/>
  <c r="S31" i="1"/>
  <c r="R31" i="1"/>
  <c r="Q31" i="1"/>
  <c r="S30" i="1"/>
  <c r="R30" i="1"/>
  <c r="Q30" i="1"/>
  <c r="S29" i="1"/>
  <c r="R29" i="1"/>
  <c r="Q29" i="1"/>
  <c r="S28" i="1"/>
  <c r="R28" i="1"/>
  <c r="Q28" i="1"/>
  <c r="S27" i="1"/>
  <c r="R27" i="1"/>
  <c r="Q27" i="1"/>
  <c r="S26" i="1"/>
  <c r="R26" i="1"/>
  <c r="Q26" i="1"/>
  <c r="P26" i="1" l="1"/>
  <c r="T26" i="1" s="1"/>
  <c r="P70" i="1"/>
  <c r="T70" i="1" s="1"/>
  <c r="P31" i="1"/>
  <c r="T31" i="1" s="1"/>
  <c r="P56" i="1"/>
  <c r="T56" i="1" s="1"/>
  <c r="P64" i="1"/>
  <c r="T64" i="1" s="1"/>
  <c r="P34" i="1"/>
  <c r="T34" i="1" s="1"/>
  <c r="P42" i="1"/>
  <c r="T42" i="1" s="1"/>
  <c r="P57" i="1"/>
  <c r="T57" i="1" s="1"/>
  <c r="P68" i="1"/>
  <c r="T68" i="1" s="1"/>
  <c r="P69" i="1"/>
  <c r="T69" i="1" s="1"/>
  <c r="P67" i="1"/>
  <c r="T67" i="1" s="1"/>
  <c r="P27" i="1"/>
  <c r="T27" i="1" s="1"/>
  <c r="P54" i="1"/>
  <c r="T54" i="1" s="1"/>
  <c r="P38" i="1"/>
  <c r="T38" i="1" s="1"/>
  <c r="P60" i="1"/>
  <c r="T60" i="1" s="1"/>
  <c r="P62" i="1"/>
  <c r="T62" i="1" s="1"/>
  <c r="P73" i="1"/>
  <c r="T73" i="1" s="1"/>
  <c r="P33" i="1"/>
  <c r="T33" i="1" s="1"/>
  <c r="P76" i="1"/>
  <c r="T76" i="1" s="1"/>
  <c r="P41" i="1"/>
  <c r="T41" i="1" s="1"/>
  <c r="P58" i="1"/>
  <c r="T58" i="1" s="1"/>
  <c r="P39" i="1"/>
  <c r="T39" i="1" s="1"/>
  <c r="P61" i="1"/>
  <c r="T61" i="1" s="1"/>
  <c r="P55" i="1"/>
  <c r="T55" i="1" s="1"/>
  <c r="P65" i="1"/>
  <c r="T65" i="1" s="1"/>
  <c r="P72" i="1"/>
  <c r="T72" i="1" s="1"/>
  <c r="P75" i="1"/>
  <c r="T75" i="1" s="1"/>
  <c r="P30" i="1"/>
  <c r="T30" i="1" s="1"/>
  <c r="P32" i="1"/>
  <c r="T32" i="1" s="1"/>
  <c r="P37" i="1"/>
  <c r="T37" i="1" s="1"/>
  <c r="P44" i="1"/>
  <c r="T44" i="1" s="1"/>
  <c r="P63" i="1"/>
  <c r="T63" i="1" s="1"/>
  <c r="P28" i="1"/>
  <c r="T28" i="1" s="1"/>
  <c r="P35" i="1"/>
  <c r="T35" i="1" s="1"/>
  <c r="P40" i="1"/>
  <c r="T40" i="1" s="1"/>
  <c r="P59" i="1"/>
  <c r="T59" i="1" s="1"/>
  <c r="P66" i="1"/>
  <c r="T66" i="1" s="1"/>
  <c r="P71" i="1"/>
  <c r="T71" i="1" s="1"/>
  <c r="Q49" i="1"/>
  <c r="R77" i="1"/>
  <c r="P29" i="1"/>
  <c r="T29" i="1" s="1"/>
  <c r="P36" i="1"/>
  <c r="T36" i="1" s="1"/>
  <c r="P43" i="1"/>
  <c r="T43" i="1" s="1"/>
  <c r="S77" i="1"/>
  <c r="P74" i="1"/>
  <c r="T74" i="1" s="1"/>
  <c r="T85" i="1"/>
  <c r="T83" i="2" s="1"/>
  <c r="H1" i="1" s="1"/>
  <c r="AN20" i="2"/>
  <c r="R49" i="1"/>
  <c r="Q77" i="1"/>
  <c r="AN82" i="2" l="1"/>
  <c r="Q78" i="1"/>
  <c r="T49" i="1"/>
  <c r="T77" i="1"/>
  <c r="T78" i="1" l="1"/>
  <c r="B48" i="4" l="1"/>
  <c r="B39" i="4"/>
  <c r="B120" i="4"/>
  <c r="B41" i="4"/>
  <c r="B127" i="4"/>
  <c r="B91" i="4"/>
  <c r="B103" i="4"/>
  <c r="B130" i="4"/>
  <c r="B109" i="4"/>
  <c r="B87" i="4"/>
  <c r="B151" i="4"/>
  <c r="B145" i="4"/>
  <c r="B158" i="4"/>
  <c r="B23" i="4"/>
  <c r="B67" i="4"/>
  <c r="B118" i="4"/>
  <c r="B148" i="4"/>
  <c r="B16" i="4"/>
  <c r="B27" i="4"/>
  <c r="B96" i="4"/>
  <c r="B131" i="4"/>
  <c r="B114" i="4"/>
  <c r="B33" i="4"/>
  <c r="B84" i="4"/>
  <c r="B149" i="4"/>
  <c r="B93" i="4"/>
  <c r="B110" i="4"/>
  <c r="B24" i="4"/>
  <c r="B44" i="4"/>
  <c r="B104" i="4"/>
  <c r="B42" i="4"/>
  <c r="B132" i="4"/>
  <c r="B61" i="4"/>
  <c r="B86" i="4"/>
  <c r="B116" i="4"/>
  <c r="B135" i="4"/>
  <c r="B107" i="4"/>
  <c r="B76" i="4"/>
  <c r="B74" i="4"/>
  <c r="B63" i="4"/>
  <c r="B126" i="4"/>
  <c r="B83" i="4"/>
  <c r="B137" i="4"/>
  <c r="B112" i="4"/>
  <c r="B43" i="4"/>
  <c r="B14" i="4"/>
  <c r="B68" i="4"/>
  <c r="B64" i="4"/>
  <c r="B17" i="4"/>
  <c r="B38" i="4"/>
  <c r="B136" i="4"/>
  <c r="B45" i="4"/>
  <c r="B26" i="4"/>
  <c r="B81" i="4"/>
  <c r="B55" i="4"/>
  <c r="B152" i="4"/>
  <c r="B79" i="4"/>
  <c r="B75" i="4"/>
  <c r="B35" i="4"/>
  <c r="B30" i="4"/>
  <c r="B50" i="4"/>
  <c r="B88" i="4"/>
  <c r="B154" i="4"/>
  <c r="B10" i="4"/>
  <c r="B40" i="4"/>
  <c r="B94" i="4"/>
  <c r="B122" i="4"/>
  <c r="B28" i="4"/>
  <c r="B49" i="4"/>
  <c r="B25" i="4"/>
  <c r="B115" i="4"/>
  <c r="B100" i="4"/>
  <c r="B66" i="4"/>
  <c r="B117" i="4"/>
  <c r="B82" i="4"/>
  <c r="B121" i="4"/>
  <c r="B144" i="4"/>
  <c r="B140" i="4"/>
  <c r="B125" i="4"/>
  <c r="B19" i="4"/>
  <c r="B18" i="4"/>
  <c r="B142" i="4"/>
  <c r="B34" i="4"/>
  <c r="B108" i="4"/>
  <c r="B21" i="4"/>
  <c r="B71" i="4"/>
  <c r="B156" i="4"/>
  <c r="B53" i="4"/>
  <c r="B13" i="4"/>
  <c r="B54" i="4"/>
  <c r="B97" i="4"/>
  <c r="B52" i="4"/>
  <c r="B37" i="4"/>
  <c r="B129" i="4"/>
  <c r="B95" i="4"/>
  <c r="B62" i="4"/>
  <c r="B119" i="4"/>
  <c r="B134" i="4"/>
  <c r="B57" i="4"/>
  <c r="B51" i="4"/>
  <c r="B139" i="4"/>
  <c r="B98" i="4"/>
  <c r="B22" i="4"/>
  <c r="B78" i="4"/>
  <c r="B15" i="4"/>
  <c r="B12" i="4"/>
  <c r="B101" i="4"/>
  <c r="B77" i="4"/>
  <c r="B89" i="4"/>
  <c r="B157" i="4"/>
  <c r="B20" i="4"/>
  <c r="B69" i="4"/>
  <c r="B147" i="4"/>
  <c r="B105" i="4"/>
  <c r="B65" i="4"/>
  <c r="B73" i="4"/>
  <c r="B155" i="4"/>
  <c r="B47" i="4"/>
  <c r="B141" i="4"/>
  <c r="B123" i="4"/>
  <c r="B133" i="4"/>
  <c r="B70" i="4"/>
  <c r="B99" i="4"/>
  <c r="B58" i="4"/>
  <c r="B36" i="4"/>
  <c r="B11" i="4"/>
  <c r="B128" i="4"/>
  <c r="B85" i="4"/>
  <c r="B138" i="4"/>
  <c r="B146" i="4"/>
  <c r="B92" i="4"/>
  <c r="B72" i="4"/>
  <c r="B31" i="4"/>
  <c r="B56" i="4"/>
  <c r="B106" i="4"/>
  <c r="B111" i="4"/>
  <c r="B143" i="4"/>
  <c r="B32" i="4"/>
  <c r="B124" i="4"/>
  <c r="B29" i="4"/>
  <c r="B59" i="4"/>
  <c r="B113" i="4"/>
  <c r="B46" i="4"/>
  <c r="B60" i="4"/>
  <c r="B153" i="4"/>
  <c r="B80" i="4"/>
  <c r="B102" i="4"/>
  <c r="B90" i="4"/>
  <c r="B150" i="4"/>
  <c r="J19" i="1" l="1"/>
  <c r="H4" i="4" s="1"/>
  <c r="I8" i="1"/>
  <c r="W61" i="1"/>
  <c r="AA61" i="1" s="1"/>
  <c r="E17" i="1"/>
  <c r="B5" i="3" s="1"/>
  <c r="CH23" i="4"/>
  <c r="E18" i="1"/>
  <c r="D131" i="1"/>
  <c r="CH15" i="4" s="1"/>
  <c r="D133" i="1"/>
  <c r="CH21" i="4" s="1"/>
  <c r="CH20" i="4"/>
  <c r="D130" i="1"/>
  <c r="CH12" i="4" s="1"/>
  <c r="CH17" i="4"/>
  <c r="D129" i="1"/>
  <c r="CH9" i="4" s="1"/>
  <c r="CH14" i="4"/>
  <c r="CH11" i="4"/>
  <c r="CH8" i="4"/>
  <c r="D132" i="1"/>
  <c r="CH18" i="4" s="1"/>
  <c r="D128" i="1"/>
  <c r="CH6" i="4" s="1"/>
  <c r="V121" i="1"/>
  <c r="AA121" i="1" s="1"/>
  <c r="V126" i="1"/>
  <c r="AA126" i="1" s="1"/>
  <c r="V123" i="1"/>
  <c r="AA123" i="1" s="1"/>
  <c r="C4" i="4"/>
  <c r="I7" i="1"/>
  <c r="V124" i="1"/>
  <c r="AA124" i="1" s="1"/>
  <c r="F16" i="1"/>
  <c r="V125" i="1"/>
  <c r="AA125" i="1" s="1"/>
  <c r="V122" i="1"/>
  <c r="AA122" i="1" s="1"/>
  <c r="P88" i="1"/>
  <c r="AA87" i="1" s="1"/>
  <c r="C4" i="3" l="1"/>
  <c r="B4" i="4"/>
</calcChain>
</file>

<file path=xl/sharedStrings.xml><?xml version="1.0" encoding="utf-8"?>
<sst xmlns="http://schemas.openxmlformats.org/spreadsheetml/2006/main" count="4739" uniqueCount="1155">
  <si>
    <t>サービス付き高齢者向け住宅の現状報告</t>
  </si>
  <si>
    <t>箇所あります。</t>
  </si>
  <si>
    <t>該当なし</t>
  </si>
  <si>
    <t>あり</t>
  </si>
  <si>
    <t>なし</t>
  </si>
  <si>
    <t>☆　別紙現状報告書に記載が必要な項目が</t>
  </si>
  <si>
    <t>(第2号様式)</t>
  </si>
  <si>
    <t>神奈川県知事　殿</t>
  </si>
  <si>
    <t>はい</t>
  </si>
  <si>
    <t>いいえ</t>
  </si>
  <si>
    <t xml:space="preserve"> 登録事業者
 等報告者</t>
  </si>
  <si>
    <t>報告日</t>
  </si>
  <si>
    <t>住　所</t>
  </si>
  <si>
    <t>商号又は名称</t>
  </si>
  <si>
    <t>代表者氏名</t>
  </si>
  <si>
    <t>情報提供システム（https://www.satsuki-jutaku.jp/）を確認の上、</t>
  </si>
  <si>
    <t>高齢者の居住の安定確保に関する法律第24条第１項の規定に基づき、次のとおり報告します。</t>
  </si>
  <si>
    <t>登録内容と一致しているか確認してください。</t>
  </si>
  <si>
    <t>登録番号</t>
  </si>
  <si>
    <t>登録年月日</t>
  </si>
  <si>
    <t>住宅の名称</t>
  </si>
  <si>
    <t>住宅の所在地</t>
  </si>
  <si>
    <t>入居開始年月日</t>
  </si>
  <si>
    <t>竣工年月日</t>
  </si>
  <si>
    <t>報告書記入者氏名</t>
  </si>
  <si>
    <t>電話番号</t>
  </si>
  <si>
    <t>ファクシミリ番号</t>
  </si>
  <si>
    <t>ﾒｰﾙｱﾄﾞﾚｽ</t>
  </si>
  <si>
    <t>Ⅰ　登録内容等の報告</t>
  </si>
  <si>
    <t>項目</t>
  </si>
  <si>
    <t>内　　　　　容</t>
  </si>
  <si>
    <t>相違の有無</t>
  </si>
  <si>
    <t>根拠
規定</t>
  </si>
  <si>
    <t>1　登録内容と現況との相違の有無
【登録内容（直近の登録事項）と現在の状況に相違があるか確認してください。相違が「あり」の項目は相違の内容を「サービス付き高齢者向け住宅の現状報告」に具体的に記載してください。】</t>
  </si>
  <si>
    <t xml:space="preserve"> 登録申請書（別紙）※　 </t>
  </si>
  <si>
    <t>①　サービス付き高齢者向け住宅の名称及び所在地</t>
  </si>
  <si>
    <t>法第6条</t>
  </si>
  <si>
    <t>②　サービス付き高齢者向け住宅事業を行う者（法人の場合は役員を含む。）</t>
  </si>
  <si>
    <t>同条</t>
  </si>
  <si>
    <t>③　サービス付き高齢者向け住宅事業を行う者の事務所</t>
  </si>
  <si>
    <t>④　サービス付き高齢者向け住宅の戸数、規模並びに構造及び設備</t>
  </si>
  <si>
    <t>⑤　サービス付き高齢者向け住宅の入居契約、入居者資格及び入居開始時期</t>
  </si>
  <si>
    <t>⑥　サービス付き高齢者向け住宅において提供される高齢者生活支援サービス及び入居者から受領する金銭</t>
  </si>
  <si>
    <t>⑦　サービス付き高齢者向け住宅の管理の方法等</t>
  </si>
  <si>
    <t>⑧　サービス付き高齢者向け住宅と併設される高齢者居宅生活支援事業を行う施設</t>
  </si>
  <si>
    <t>⑨　高齢者居宅生活支援事業を行う者との連携及び協力</t>
  </si>
  <si>
    <t>⑩　登録の申請が基本方針及び高齢者居住安定確保計画に照らして適切である旨</t>
  </si>
  <si>
    <t>登録申請書
（別添1,2）※</t>
  </si>
  <si>
    <t>⑪　役員名簿</t>
  </si>
  <si>
    <t>登録申請書（別添３）※</t>
  </si>
  <si>
    <t>⑫　専用部分の規模並びに構造及び設備等</t>
  </si>
  <si>
    <t>⑬　共同利用設備等</t>
  </si>
  <si>
    <t>登録申請書（別添４）※</t>
  </si>
  <si>
    <t>⑭　状況把握及び生活相談サービスの内容　</t>
  </si>
  <si>
    <t>⑮　食事の提供サービスの内容（該当する場合のみ）</t>
  </si>
  <si>
    <t>⑯　入浴、排せつ、食事等の介護サービスの内容（該当する場合のみ）</t>
  </si>
  <si>
    <t>⑰　調理、洗濯、清掃等の家事サービスの内容（該当する場合のみ）</t>
  </si>
  <si>
    <t>⑱　健康管理サービスの内容（該当する場合のみ）</t>
  </si>
  <si>
    <t>⑲　その他のサービスの内容（該当する場合のみ）</t>
  </si>
  <si>
    <t>登録申請書（その他）</t>
  </si>
  <si>
    <t>※　登録時に提出されました登録申請書の別紙、別添１～４の内容を参照し、ご回答ください。</t>
  </si>
  <si>
    <t>適合性の有無</t>
  </si>
  <si>
    <t>２　登録業務の法令適合性
【登録業務の現在の状況について法令との適合性について回答してください。回答が「いいえ」の項目はその理由を「サービス付き高齢者向け住宅の現状報告」に具体的に記載してください。】</t>
  </si>
  <si>
    <t xml:space="preserve"> 登録基準</t>
  </si>
  <si>
    <t>各居住部分の床面積が、国土交通省令・厚生労働省令で定める規模以上である。</t>
  </si>
  <si>
    <t>法7条
1項1号</t>
  </si>
  <si>
    <t>構造及び設備（加齢対応構造等であるものを除く。）が、国土交通省令・厚生労働省令で定める基準に適合している。</t>
  </si>
  <si>
    <t>同1項
2号</t>
  </si>
  <si>
    <t>加齢対応構造等が、法第54条第一号ロに規定する基準又はこれに準ずるものとして国土交通省令・厚生労働省令で定める基準に適合している。</t>
  </si>
  <si>
    <t>同1項
3号</t>
  </si>
  <si>
    <t>入居者の資格を、自ら居住するため賃貸住宅又は有料老人ホームを必要とする高齢者又は当該高齢者と同居するその配偶者としている。</t>
  </si>
  <si>
    <t>同1項
4号</t>
  </si>
  <si>
    <t>入居者に国土交通省令・厚生労働省令で定める基準に適合する状況把握サービス及び生活相談サービスを提供している。</t>
  </si>
  <si>
    <t>同1項
5号</t>
  </si>
  <si>
    <t>入居契約が法7条第1項6号に掲げる基準に適合している。</t>
  </si>
  <si>
    <t>同1項
6号</t>
  </si>
  <si>
    <t>サービス付き高齢者向け住宅の整備をしてサービス付き高齢者向け住宅事業を行う場合にあっては、当該整備に関する工事の完了前に敷金又は家賃等の前払金を受領していない。</t>
  </si>
  <si>
    <t>同1項
7号</t>
  </si>
  <si>
    <t>家賃等の前払金についてサービス付き高齢者向け住宅事業を行う者が返還債務を負うこととなる場合に備えて、必要な保全措置が講じられている。（該当する場合のみ）</t>
  </si>
  <si>
    <t>同1項
8号</t>
  </si>
  <si>
    <t>基本方針及び神奈川県高齢者居住安定確保計画に照らして適切なものである。</t>
  </si>
  <si>
    <t>同1項
9号</t>
  </si>
  <si>
    <t>誇大広告
の禁止</t>
  </si>
  <si>
    <t>登録事業の広告について、著しく事実に相違する表示や実際のものよりも著しく優良若しくは有利であると人を誤認させるような表示を行っていない。</t>
  </si>
  <si>
    <t>法15条</t>
  </si>
  <si>
    <t>登録事項
の公示</t>
  </si>
  <si>
    <t>所定の方法により登録事項を公示している。</t>
  </si>
  <si>
    <t>法16条</t>
  </si>
  <si>
    <t>書面の交付・説明</t>
  </si>
  <si>
    <t>登録住宅に入居しようとする者に対し、入居契約を締結するまでに、登録事項及び契約内容に関する事項（重要事項説明を含む。）について、書面を交付して説明している。</t>
  </si>
  <si>
    <t>法17条</t>
  </si>
  <si>
    <t>高齢者生活支援
サービスの提供</t>
  </si>
  <si>
    <t>入居契約に従って高齢者生活支援サービスを提供している。</t>
  </si>
  <si>
    <t>法18条</t>
  </si>
  <si>
    <t>帳簿の備え
付け等</t>
  </si>
  <si>
    <t>登録住宅の修繕及び改修の実施状況を帳簿に記載し保存している。</t>
  </si>
  <si>
    <t>法19条</t>
  </si>
  <si>
    <t>入居者からの金銭受領の記録を帳簿に記載し保存している。</t>
  </si>
  <si>
    <t>入居者に提供した高齢者生活支援サービスの内容を帳簿に記載し保存している。</t>
  </si>
  <si>
    <t>緊急やむを得ず入居者の身体的拘束を行った場合、その態様及び時間、入居者の心身状況、及び拘束理由を記載し保存している。</t>
  </si>
  <si>
    <t>入居者及び家族からの苦情内容を帳簿に記載し保存している。</t>
  </si>
  <si>
    <t>サービス提供で、事故が発生した場合の状況及び処置内容を記載し保存している。</t>
  </si>
  <si>
    <t>住宅の管理又は高齢者生活支援サービスの提供を委託により他の事業者に行わせる場合の、委託に係る契約事項及び業務の実施状況に関する帳簿を保存している。（該当する場合のみ）</t>
  </si>
  <si>
    <t>帳簿は各年度の末日で閉鎖し、２年間保存されている。</t>
  </si>
  <si>
    <t>広告の表示
方法</t>
  </si>
  <si>
    <t>登録事業の業務に関して広告する場合、国土交通大臣及び厚生労働大臣が定める表示についての方法を遵守している。</t>
  </si>
  <si>
    <t>法20条</t>
  </si>
  <si>
    <t>登録事項等に変更がある場合の書面交付</t>
  </si>
  <si>
    <t>登録事項に変更があったとき、又は添付書類の記載事項に変更があったとき（軽微な変更を除く）は、入居者に対し、その変更の内容を記載した書面を交付し説明している。（該当する場合のみ）</t>
  </si>
  <si>
    <t>※記載する内容がない場合であっても、帳簿を備え付けてあれば、『はい』と記入ください。</t>
  </si>
  <si>
    <t>あり＋いいえ</t>
  </si>
  <si>
    <t>　登録内容と現在の状況に相違がある場合や登録事業者の業務に関する内容で上記の内容と異なる状況の場合は、「サービス付き高齢者向け住宅の現状報告」に記入の上、提出してください。</t>
  </si>
  <si>
    <t>　また、登録内容と現在の状況に相違がある場合は、変更登録等が必要な場合がありますので、指定登録機関【(公益社団法人)かながわ住まいまちづくり協会　電話045-664-6896】までご相談ください。</t>
  </si>
  <si>
    <t>Ⅱ　管理状況等報告について</t>
  </si>
  <si>
    <t>　１　入居状況</t>
  </si>
  <si>
    <t>必須</t>
  </si>
  <si>
    <t>登録住戸数(戸)</t>
  </si>
  <si>
    <t>うち入居済み住戸数(戸)</t>
  </si>
  <si>
    <t>【入居済み住戸の内訳】</t>
  </si>
  <si>
    <t>単身入居(戸)</t>
  </si>
  <si>
    <t>同居者あり(戸)</t>
  </si>
  <si>
    <t>　２　入居者数等</t>
  </si>
  <si>
    <t>全入居者数(人)</t>
  </si>
  <si>
    <t>【年齢別内訳(人)】</t>
  </si>
  <si>
    <t>60歳未満</t>
  </si>
  <si>
    <t>60歳以上
65歳未満</t>
  </si>
  <si>
    <t>65歳以上
70歳未満</t>
  </si>
  <si>
    <t>70歳以上
75歳未満</t>
  </si>
  <si>
    <t>75歳以上
80歳未満</t>
  </si>
  <si>
    <t>80歳以上
85歳未満</t>
  </si>
  <si>
    <t>85歳以上
90歳未満</t>
  </si>
  <si>
    <t>90歳以上</t>
  </si>
  <si>
    <t>【要介護度内訳(人)】</t>
  </si>
  <si>
    <t>自立</t>
  </si>
  <si>
    <t>要支援</t>
  </si>
  <si>
    <t>要介護</t>
  </si>
  <si>
    <t>【入居前住所地(人)】</t>
  </si>
  <si>
    <t>①住宅所在市町村</t>
  </si>
  <si>
    <t>② ①以外の神奈川県内</t>
  </si>
  <si>
    <t>③ 神奈川県外</t>
  </si>
  <si>
    <t>その他</t>
  </si>
  <si>
    <t>共同利用する台所、浴室がある場合は、記入してください。</t>
  </si>
  <si>
    <t>１日当たり台所の
平均利用人数(人)</t>
  </si>
  <si>
    <t>１回あたり台所の
平均利用時間(時間)</t>
  </si>
  <si>
    <t>共同浴室において入居者の利用が集中して浴室の利用ができないことがあるか</t>
  </si>
  <si>
    <t>※共同利用設備等として、台所、浴室が登録されている場合は、</t>
  </si>
  <si>
    <t>上記ありの場合の対処方法</t>
  </si>
  <si>
    <t>実施期間</t>
  </si>
  <si>
    <t>実施内容</t>
  </si>
  <si>
    <t>同一の建築物内</t>
  </si>
  <si>
    <t>始　期</t>
  </si>
  <si>
    <t>終　期</t>
  </si>
  <si>
    <t>同一の敷地内</t>
  </si>
  <si>
    <t>隣接する土地</t>
  </si>
  <si>
    <t>食事の提供サービス</t>
  </si>
  <si>
    <t>入浴、排せつ、食事等
の介護サービス</t>
  </si>
  <si>
    <t>提供状況</t>
  </si>
  <si>
    <t>自ら提供</t>
  </si>
  <si>
    <t>委託</t>
  </si>
  <si>
    <t>提供していない</t>
  </si>
  <si>
    <t>健康管理サービス</t>
  </si>
  <si>
    <t>その他のサービス</t>
  </si>
  <si>
    <t>施設（事業所）の名称</t>
  </si>
  <si>
    <t>提供されるサービスの概要</t>
  </si>
  <si>
    <t>事業所番号</t>
  </si>
  <si>
    <t>事業所の場所</t>
  </si>
  <si>
    <t>サービスを利用している入居者数</t>
  </si>
  <si>
    <t>※登録内容と現況が異なる場合は、変更登録が必要です。</t>
  </si>
  <si>
    <t>４ページ目以降も入力をお願いいたします。シートが分かれていますので、左下から選択してください。</t>
  </si>
  <si>
    <t>生活支援サービスを提供するための職員の配置状況</t>
  </si>
  <si>
    <t>曜日、時間帯ごとの職員の配置人数をお答えください。</t>
  </si>
  <si>
    <t>※</t>
  </si>
  <si>
    <t>共用部分の清掃、給食調理のみを専門に行う職員は含みません。</t>
  </si>
  <si>
    <t>回答欄</t>
  </si>
  <si>
    <t>月～金</t>
  </si>
  <si>
    <t>土</t>
  </si>
  <si>
    <t>日</t>
  </si>
  <si>
    <t>祝</t>
  </si>
  <si>
    <t>日中</t>
  </si>
  <si>
    <t>（おおむね9時～17時）</t>
  </si>
  <si>
    <t>人</t>
  </si>
  <si>
    <t>夜間</t>
  </si>
  <si>
    <t>（おおむね17時～翌日9時）</t>
  </si>
  <si>
    <t>夜勤</t>
  </si>
  <si>
    <t>（基本夜間も寝ずに勤務）</t>
  </si>
  <si>
    <t>宿直</t>
  </si>
  <si>
    <t>（仮眠はとるが、通報等があったら出向く）</t>
  </si>
  <si>
    <t>状況把握の方法</t>
  </si>
  <si>
    <t>(1)～(4)の日々の状況把握・見守りの実施方法のうち、該当するもの全てについて、お答えください。</t>
  </si>
  <si>
    <t>(1)　定期的な居室への訪問</t>
  </si>
  <si>
    <t>□</t>
  </si>
  <si>
    <t>1日1回未満</t>
  </si>
  <si>
    <t>1日1回</t>
  </si>
  <si>
    <t>1日2回</t>
  </si>
  <si>
    <t>1日3回以上</t>
  </si>
  <si>
    <t>(2)　生活リズムセンサー</t>
  </si>
  <si>
    <t>水センサー</t>
  </si>
  <si>
    <t>人感センサー</t>
  </si>
  <si>
    <t>(3)　間接的方法</t>
  </si>
  <si>
    <t>喫食</t>
  </si>
  <si>
    <t>郵便配達</t>
  </si>
  <si>
    <t>ゴミ出し</t>
  </si>
  <si>
    <t>（</t>
  </si>
  <si>
    <t>）</t>
  </si>
  <si>
    <t>(4)　その他</t>
  </si>
  <si>
    <t>生活相談</t>
  </si>
  <si>
    <t>(1)随時の相談や問い合わせ以外に、定期的な面談による生活相談の実施の有無をお答えください。</t>
  </si>
  <si>
    <t>(2)過去1ヶ月で受けた生活相談の内容について、主なものを次の中から3つまで選択してください。</t>
  </si>
  <si>
    <t>(3)相談内容から、関係機関へ繋いだものについて、主なものを次の中から3つまで選択してください。</t>
  </si>
  <si>
    <t>(1)　定期的な面談の実施の有無</t>
  </si>
  <si>
    <t>実施有</t>
  </si>
  <si>
    <t>実施無</t>
  </si>
  <si>
    <t>(2)　生活相談の内容（主なもの3つまで）</t>
  </si>
  <si>
    <t>介護に関すること</t>
  </si>
  <si>
    <t>医療に関すること</t>
  </si>
  <si>
    <t>行政サービスについて</t>
  </si>
  <si>
    <t>成年後見制度に関すること</t>
  </si>
  <si>
    <t>近隣地域の情報</t>
  </si>
  <si>
    <t>家計や資産に関すること</t>
  </si>
  <si>
    <t>持家の売却・維持管理について</t>
  </si>
  <si>
    <t>家族・親族との人間関係について</t>
  </si>
  <si>
    <t>他の入居者との人間関係について</t>
  </si>
  <si>
    <t>日常生活に関すること（買物、ゴミ出し、住戸内設備についてなど）</t>
  </si>
  <si>
    <t>(3)　繋ぎ先（主なもの3つまで）</t>
  </si>
  <si>
    <t>地域包括支援センター</t>
  </si>
  <si>
    <t>行政</t>
  </si>
  <si>
    <t>医療機関</t>
  </si>
  <si>
    <t>介護事業者</t>
  </si>
  <si>
    <t>ケアマネジャー</t>
  </si>
  <si>
    <t>社会福祉協議会</t>
  </si>
  <si>
    <t>ボランティア・ＮＰＯ団体</t>
  </si>
  <si>
    <t>家族</t>
  </si>
  <si>
    <t>緊急通報の対応方法</t>
  </si>
  <si>
    <t>(1)緊急通報コール（ナースコールを含む。）の設置の有無と、無の場合の緊急時の把握の方法をお答えください。</t>
  </si>
  <si>
    <t>(2)緊急通報の回数をお答えください。</t>
  </si>
  <si>
    <t>(3)(4)対応方法について、日中・夜間それぞれ該当するものを選択してください。</t>
  </si>
  <si>
    <t>(1)　緊急通報コールの設置の有無</t>
  </si>
  <si>
    <t>設置有</t>
  </si>
  <si>
    <t>設置無（把握の方法：</t>
  </si>
  <si>
    <t>(2)　緊急通報の1日平均回数別の人数</t>
  </si>
  <si>
    <t>0回</t>
  </si>
  <si>
    <t>1回</t>
  </si>
  <si>
    <t>2回</t>
  </si>
  <si>
    <t>3～5回</t>
  </si>
  <si>
    <t>6回～</t>
  </si>
  <si>
    <t>　　　（過去1ヶ月）</t>
  </si>
  <si>
    <t>(3)　緊急通報があった場合の対応方法（日中）</t>
  </si>
  <si>
    <t>住宅内に配置された職員が対応</t>
  </si>
  <si>
    <t>併設事業所の職員が対応</t>
  </si>
  <si>
    <t>住宅外(職員寮、自宅待機等)の職員がオンコール対応</t>
  </si>
  <si>
    <t>外部事業者(警備会社等)に対応を委託</t>
  </si>
  <si>
    <t>(4)　緊急通報があった場合の対応方法（夜間）</t>
  </si>
  <si>
    <t>食事サービスの提供状況</t>
  </si>
  <si>
    <t>食事サービスの有無、提供主体、喫食率をお答えください。</t>
  </si>
  <si>
    <t>提供の有無</t>
  </si>
  <si>
    <t>提供主体</t>
  </si>
  <si>
    <t>喫食率（おおよその割合）</t>
  </si>
  <si>
    <t>（利用者数/入居者数）</t>
  </si>
  <si>
    <t>朝</t>
  </si>
  <si>
    <t>提供有</t>
  </si>
  <si>
    <t>住宅事業者</t>
  </si>
  <si>
    <t>％</t>
  </si>
  <si>
    <t>提供無</t>
  </si>
  <si>
    <t>昼</t>
  </si>
  <si>
    <t>夜</t>
  </si>
  <si>
    <t>入力お疲れ様でした。下記の内容をご確認の上、期限までに提出をお願いいたします。</t>
  </si>
  <si>
    <t>住宅名称</t>
  </si>
  <si>
    <t>代表者　氏名</t>
  </si>
  <si>
    <t>記入者　氏名</t>
  </si>
  <si>
    <t>登録内容</t>
  </si>
  <si>
    <t>現状の状況</t>
  </si>
  <si>
    <t>相違又は不適合の理由</t>
  </si>
  <si>
    <t xml:space="preserve">※変更事項がある場合は、変更登録が必要です。
速やかに、「かながわ住まいまちづくり協会」で変更手続きを行ってください。
（変更手続き中の場合はその旨も記載してください）
</t>
  </si>
  <si>
    <t>□</t>
    <phoneticPr fontId="6"/>
  </si>
  <si>
    <t>自ら・委託の併用</t>
    <rPh sb="0" eb="1">
      <t>ミズカ</t>
    </rPh>
    <rPh sb="3" eb="5">
      <t>イタク</t>
    </rPh>
    <rPh sb="6" eb="8">
      <t>ヘイヨウ</t>
    </rPh>
    <phoneticPr fontId="2"/>
  </si>
  <si>
    <t>☆　必須項目のうち、未回答の項目が</t>
    <rPh sb="2" eb="4">
      <t>ヒッス</t>
    </rPh>
    <rPh sb="4" eb="6">
      <t>コウモク</t>
    </rPh>
    <rPh sb="14" eb="16">
      <t>コウモク</t>
    </rPh>
    <phoneticPr fontId="6"/>
  </si>
  <si>
    <t>☆　Ⅰについて、別紙現状報告書に記載が必要な項目が</t>
    <phoneticPr fontId="2"/>
  </si>
  <si>
    <t>登録内容と現況との相違</t>
    <rPh sb="0" eb="2">
      <t>トウロク</t>
    </rPh>
    <rPh sb="2" eb="4">
      <t>ナイヨウ</t>
    </rPh>
    <rPh sb="5" eb="7">
      <t>ゲンキョウ</t>
    </rPh>
    <rPh sb="9" eb="11">
      <t>ソウイ</t>
    </rPh>
    <phoneticPr fontId="57"/>
  </si>
  <si>
    <t>登録基準（法7条1項）</t>
    <rPh sb="0" eb="2">
      <t>トウロク</t>
    </rPh>
    <rPh sb="2" eb="4">
      <t>キジュン</t>
    </rPh>
    <rPh sb="5" eb="6">
      <t>ホウ</t>
    </rPh>
    <rPh sb="7" eb="8">
      <t>ジョウ</t>
    </rPh>
    <rPh sb="9" eb="10">
      <t>コウ</t>
    </rPh>
    <phoneticPr fontId="57"/>
  </si>
  <si>
    <t>適合性</t>
    <rPh sb="0" eb="3">
      <t>テキゴウセイ</t>
    </rPh>
    <phoneticPr fontId="57"/>
  </si>
  <si>
    <t>帳簿の備え付け</t>
    <rPh sb="0" eb="2">
      <t>チョウボ</t>
    </rPh>
    <rPh sb="3" eb="4">
      <t>ソナ</t>
    </rPh>
    <rPh sb="5" eb="6">
      <t>ツ</t>
    </rPh>
    <phoneticPr fontId="57"/>
  </si>
  <si>
    <t>法20</t>
    <rPh sb="0" eb="1">
      <t>ホウ</t>
    </rPh>
    <phoneticPr fontId="57"/>
  </si>
  <si>
    <t>入居状況</t>
    <rPh sb="0" eb="2">
      <t>ニュウキョ</t>
    </rPh>
    <rPh sb="2" eb="4">
      <t>ジョウキョウ</t>
    </rPh>
    <phoneticPr fontId="57"/>
  </si>
  <si>
    <t>年齢別</t>
    <rPh sb="0" eb="2">
      <t>ネンレイ</t>
    </rPh>
    <rPh sb="2" eb="3">
      <t>ベツ</t>
    </rPh>
    <phoneticPr fontId="57"/>
  </si>
  <si>
    <t>要支援</t>
    <rPh sb="0" eb="1">
      <t>ヨウ</t>
    </rPh>
    <rPh sb="1" eb="3">
      <t>シエン</t>
    </rPh>
    <phoneticPr fontId="57"/>
  </si>
  <si>
    <t>要介護</t>
    <rPh sb="0" eb="1">
      <t>ヨウ</t>
    </rPh>
    <rPh sb="1" eb="3">
      <t>カイゴ</t>
    </rPh>
    <phoneticPr fontId="57"/>
  </si>
  <si>
    <t>入居前住所地（人）</t>
    <rPh sb="0" eb="2">
      <t>ニュウキョ</t>
    </rPh>
    <rPh sb="2" eb="3">
      <t>マエ</t>
    </rPh>
    <rPh sb="3" eb="5">
      <t>ジュウショ</t>
    </rPh>
    <rPh sb="5" eb="6">
      <t>チ</t>
    </rPh>
    <rPh sb="7" eb="8">
      <t>ニン</t>
    </rPh>
    <phoneticPr fontId="57"/>
  </si>
  <si>
    <t>台所利用状況</t>
    <rPh sb="0" eb="2">
      <t>ダイドコロ</t>
    </rPh>
    <rPh sb="2" eb="4">
      <t>リヨウ</t>
    </rPh>
    <rPh sb="4" eb="6">
      <t>ジョウキョウ</t>
    </rPh>
    <phoneticPr fontId="57"/>
  </si>
  <si>
    <t>浴室</t>
    <rPh sb="0" eb="2">
      <t>ヨクシツ</t>
    </rPh>
    <phoneticPr fontId="57"/>
  </si>
  <si>
    <t>サービス提供状況</t>
    <rPh sb="4" eb="6">
      <t>テイキョウ</t>
    </rPh>
    <rPh sb="6" eb="8">
      <t>ジョウキョウ</t>
    </rPh>
    <phoneticPr fontId="57"/>
  </si>
  <si>
    <t>併設事業所</t>
    <rPh sb="0" eb="2">
      <t>ヘイセツ</t>
    </rPh>
    <rPh sb="2" eb="5">
      <t>ジギョウショ</t>
    </rPh>
    <phoneticPr fontId="57"/>
  </si>
  <si>
    <t>職員配置(月～金）</t>
    <rPh sb="0" eb="2">
      <t>ショクイン</t>
    </rPh>
    <rPh sb="2" eb="4">
      <t>ハイチ</t>
    </rPh>
    <rPh sb="5" eb="6">
      <t>ゲツ</t>
    </rPh>
    <rPh sb="7" eb="8">
      <t>キン</t>
    </rPh>
    <phoneticPr fontId="57"/>
  </si>
  <si>
    <t>職員配置(土日祝）</t>
    <rPh sb="0" eb="2">
      <t>ショクイン</t>
    </rPh>
    <rPh sb="2" eb="4">
      <t>ハイチ</t>
    </rPh>
    <rPh sb="5" eb="6">
      <t>ド</t>
    </rPh>
    <rPh sb="6" eb="7">
      <t>ニチ</t>
    </rPh>
    <rPh sb="7" eb="8">
      <t>シュク</t>
    </rPh>
    <phoneticPr fontId="57"/>
  </si>
  <si>
    <t>状況</t>
    <rPh sb="0" eb="2">
      <t>ジョウキョウ</t>
    </rPh>
    <phoneticPr fontId="57"/>
  </si>
  <si>
    <t>間接</t>
    <rPh sb="0" eb="2">
      <t>カンセツ</t>
    </rPh>
    <phoneticPr fontId="57"/>
  </si>
  <si>
    <t>生活相談</t>
    <rPh sb="0" eb="2">
      <t>セイカツ</t>
    </rPh>
    <rPh sb="2" eb="4">
      <t>ソウダン</t>
    </rPh>
    <phoneticPr fontId="57"/>
  </si>
  <si>
    <t>相談内容</t>
    <rPh sb="0" eb="2">
      <t>ソウダン</t>
    </rPh>
    <rPh sb="2" eb="4">
      <t>ナイヨウ</t>
    </rPh>
    <phoneticPr fontId="57"/>
  </si>
  <si>
    <t>繋ぎ先</t>
    <rPh sb="0" eb="1">
      <t>ツナ</t>
    </rPh>
    <rPh sb="2" eb="3">
      <t>サキ</t>
    </rPh>
    <phoneticPr fontId="57"/>
  </si>
  <si>
    <t>緊急通報</t>
    <rPh sb="0" eb="2">
      <t>キンキュウ</t>
    </rPh>
    <rPh sb="2" eb="4">
      <t>ツウホウ</t>
    </rPh>
    <phoneticPr fontId="57"/>
  </si>
  <si>
    <t>平均回数（人）</t>
    <rPh sb="0" eb="2">
      <t>ヘイキン</t>
    </rPh>
    <rPh sb="2" eb="4">
      <t>カイスウ</t>
    </rPh>
    <rPh sb="5" eb="6">
      <t>ニン</t>
    </rPh>
    <phoneticPr fontId="57"/>
  </si>
  <si>
    <t>対応方法(日中)</t>
    <rPh sb="0" eb="2">
      <t>タイオウ</t>
    </rPh>
    <rPh sb="2" eb="4">
      <t>ホウホウ</t>
    </rPh>
    <rPh sb="5" eb="6">
      <t>ニチ</t>
    </rPh>
    <rPh sb="6" eb="7">
      <t>ナカ</t>
    </rPh>
    <phoneticPr fontId="57"/>
  </si>
  <si>
    <t>対応方法(夜間)</t>
    <rPh sb="0" eb="2">
      <t>タイオウ</t>
    </rPh>
    <rPh sb="2" eb="4">
      <t>ホウホウ</t>
    </rPh>
    <rPh sb="5" eb="7">
      <t>ヤカン</t>
    </rPh>
    <phoneticPr fontId="57"/>
  </si>
  <si>
    <t>朝食</t>
    <rPh sb="0" eb="1">
      <t>アサ</t>
    </rPh>
    <rPh sb="1" eb="2">
      <t>ショク</t>
    </rPh>
    <phoneticPr fontId="57"/>
  </si>
  <si>
    <t>昼食</t>
    <rPh sb="0" eb="1">
      <t>ヒル</t>
    </rPh>
    <rPh sb="1" eb="2">
      <t>ショク</t>
    </rPh>
    <phoneticPr fontId="57"/>
  </si>
  <si>
    <t>夜食</t>
    <rPh sb="0" eb="1">
      <t>ヨル</t>
    </rPh>
    <rPh sb="1" eb="2">
      <t>ショク</t>
    </rPh>
    <phoneticPr fontId="57"/>
  </si>
  <si>
    <t>①</t>
    <phoneticPr fontId="57"/>
  </si>
  <si>
    <t>③</t>
    <phoneticPr fontId="57"/>
  </si>
  <si>
    <t>⑤</t>
    <phoneticPr fontId="57"/>
  </si>
  <si>
    <t>⑥</t>
    <phoneticPr fontId="57"/>
  </si>
  <si>
    <t>⑦</t>
    <phoneticPr fontId="57"/>
  </si>
  <si>
    <t>⑨</t>
    <phoneticPr fontId="57"/>
  </si>
  <si>
    <t>⑩</t>
    <phoneticPr fontId="57"/>
  </si>
  <si>
    <t>⑪</t>
    <phoneticPr fontId="57"/>
  </si>
  <si>
    <t>⑫</t>
    <phoneticPr fontId="57"/>
  </si>
  <si>
    <t>⑬</t>
    <phoneticPr fontId="57"/>
  </si>
  <si>
    <t>⑰</t>
    <phoneticPr fontId="57"/>
  </si>
  <si>
    <t>広告</t>
    <rPh sb="0" eb="2">
      <t>コウコク</t>
    </rPh>
    <phoneticPr fontId="57"/>
  </si>
  <si>
    <t>公示</t>
    <rPh sb="0" eb="2">
      <t>コウジ</t>
    </rPh>
    <phoneticPr fontId="57"/>
  </si>
  <si>
    <t>交付</t>
    <rPh sb="0" eb="2">
      <t>コウフ</t>
    </rPh>
    <phoneticPr fontId="57"/>
  </si>
  <si>
    <t>提供</t>
    <rPh sb="0" eb="2">
      <t>テイキョウ</t>
    </rPh>
    <phoneticPr fontId="57"/>
  </si>
  <si>
    <t>②</t>
    <phoneticPr fontId="57"/>
  </si>
  <si>
    <t>④</t>
    <phoneticPr fontId="57"/>
  </si>
  <si>
    <t>⑤</t>
    <phoneticPr fontId="57"/>
  </si>
  <si>
    <t>⑦</t>
    <phoneticPr fontId="57"/>
  </si>
  <si>
    <t>⑧</t>
    <phoneticPr fontId="57"/>
  </si>
  <si>
    <t>表示</t>
    <rPh sb="0" eb="2">
      <t>ヒョウジ</t>
    </rPh>
    <phoneticPr fontId="57"/>
  </si>
  <si>
    <t>変更</t>
    <rPh sb="0" eb="2">
      <t>ヘンコウ</t>
    </rPh>
    <phoneticPr fontId="57"/>
  </si>
  <si>
    <t>登録住戸(戸）</t>
    <rPh sb="0" eb="2">
      <t>トウロク</t>
    </rPh>
    <rPh sb="2" eb="3">
      <t>ジュウ</t>
    </rPh>
    <rPh sb="3" eb="4">
      <t>コ</t>
    </rPh>
    <rPh sb="5" eb="6">
      <t>コ</t>
    </rPh>
    <phoneticPr fontId="57"/>
  </si>
  <si>
    <t>単身入居(戸）</t>
    <rPh sb="0" eb="2">
      <t>タンシン</t>
    </rPh>
    <rPh sb="2" eb="4">
      <t>ニュウキョ</t>
    </rPh>
    <rPh sb="5" eb="6">
      <t>コ</t>
    </rPh>
    <phoneticPr fontId="57"/>
  </si>
  <si>
    <t>同居者（戸）</t>
    <rPh sb="0" eb="3">
      <t>ドウキョシャ</t>
    </rPh>
    <rPh sb="4" eb="5">
      <t>コ</t>
    </rPh>
    <phoneticPr fontId="57"/>
  </si>
  <si>
    <t>入居済み(戸）</t>
    <rPh sb="0" eb="2">
      <t>ニュウキョ</t>
    </rPh>
    <rPh sb="2" eb="3">
      <t>ズ</t>
    </rPh>
    <rPh sb="5" eb="6">
      <t>ト</t>
    </rPh>
    <phoneticPr fontId="57"/>
  </si>
  <si>
    <t>入居率</t>
    <rPh sb="0" eb="2">
      <t>ニュウキョ</t>
    </rPh>
    <rPh sb="2" eb="3">
      <t>リツ</t>
    </rPh>
    <phoneticPr fontId="57"/>
  </si>
  <si>
    <t>60
未満</t>
    <rPh sb="3" eb="5">
      <t>ミマン</t>
    </rPh>
    <phoneticPr fontId="57"/>
  </si>
  <si>
    <t>60～65
未満</t>
    <rPh sb="6" eb="8">
      <t>ミマン</t>
    </rPh>
    <phoneticPr fontId="57"/>
  </si>
  <si>
    <t>65～70
未満</t>
    <rPh sb="6" eb="8">
      <t>ミマン</t>
    </rPh>
    <phoneticPr fontId="57"/>
  </si>
  <si>
    <t>70～75
未満</t>
    <rPh sb="6" eb="8">
      <t>ミマン</t>
    </rPh>
    <phoneticPr fontId="57"/>
  </si>
  <si>
    <t>75～80
未満</t>
    <rPh sb="6" eb="8">
      <t>ミマン</t>
    </rPh>
    <phoneticPr fontId="57"/>
  </si>
  <si>
    <t>80～85
未満</t>
    <rPh sb="6" eb="8">
      <t>ミマン</t>
    </rPh>
    <phoneticPr fontId="57"/>
  </si>
  <si>
    <t>85～90
未満</t>
    <rPh sb="6" eb="8">
      <t>ミマン</t>
    </rPh>
    <phoneticPr fontId="57"/>
  </si>
  <si>
    <t>90以上</t>
    <rPh sb="2" eb="4">
      <t>イジョウ</t>
    </rPh>
    <phoneticPr fontId="57"/>
  </si>
  <si>
    <t>全入居者(人）</t>
    <rPh sb="0" eb="1">
      <t>ゼン</t>
    </rPh>
    <rPh sb="1" eb="4">
      <t>ニュウキョシャ</t>
    </rPh>
    <rPh sb="5" eb="6">
      <t>ニン</t>
    </rPh>
    <phoneticPr fontId="57"/>
  </si>
  <si>
    <t>自
立</t>
    <rPh sb="0" eb="1">
      <t>ジ</t>
    </rPh>
    <rPh sb="2" eb="3">
      <t>タテ</t>
    </rPh>
    <phoneticPr fontId="57"/>
  </si>
  <si>
    <t>住宅所在市町</t>
    <rPh sb="0" eb="2">
      <t>ジュウタク</t>
    </rPh>
    <rPh sb="2" eb="4">
      <t>ショザイ</t>
    </rPh>
    <rPh sb="4" eb="5">
      <t>シ</t>
    </rPh>
    <rPh sb="5" eb="6">
      <t>マチ</t>
    </rPh>
    <phoneticPr fontId="57"/>
  </si>
  <si>
    <t>県内</t>
    <rPh sb="0" eb="2">
      <t>ケンナイ</t>
    </rPh>
    <phoneticPr fontId="57"/>
  </si>
  <si>
    <t>県外</t>
    <rPh sb="0" eb="2">
      <t>ケンガイ</t>
    </rPh>
    <phoneticPr fontId="57"/>
  </si>
  <si>
    <t>利用
人数</t>
    <rPh sb="0" eb="2">
      <t>リヨウ</t>
    </rPh>
    <rPh sb="3" eb="4">
      <t>ニン</t>
    </rPh>
    <rPh sb="4" eb="5">
      <t>スウ</t>
    </rPh>
    <phoneticPr fontId="57"/>
  </si>
  <si>
    <t>利用
時間</t>
    <rPh sb="0" eb="2">
      <t>リヨウ</t>
    </rPh>
    <rPh sb="3" eb="5">
      <t>ジカン</t>
    </rPh>
    <phoneticPr fontId="57"/>
  </si>
  <si>
    <t>集中の有無</t>
    <rPh sb="0" eb="2">
      <t>シュウチュウ</t>
    </rPh>
    <rPh sb="3" eb="5">
      <t>ウム</t>
    </rPh>
    <phoneticPr fontId="57"/>
  </si>
  <si>
    <t>安否</t>
    <rPh sb="0" eb="2">
      <t>アンピ</t>
    </rPh>
    <phoneticPr fontId="57"/>
  </si>
  <si>
    <t>食事</t>
    <rPh sb="0" eb="2">
      <t>ショクジ</t>
    </rPh>
    <phoneticPr fontId="57"/>
  </si>
  <si>
    <t>介護</t>
    <rPh sb="0" eb="2">
      <t>カイゴ</t>
    </rPh>
    <phoneticPr fontId="57"/>
  </si>
  <si>
    <t>家事</t>
    <rPh sb="0" eb="2">
      <t>カジ</t>
    </rPh>
    <phoneticPr fontId="57"/>
  </si>
  <si>
    <t>健康</t>
    <rPh sb="0" eb="2">
      <t>ケンコウ</t>
    </rPh>
    <phoneticPr fontId="57"/>
  </si>
  <si>
    <t>他</t>
    <rPh sb="0" eb="1">
      <t>ホカ</t>
    </rPh>
    <phoneticPr fontId="57"/>
  </si>
  <si>
    <t>1利用者</t>
    <rPh sb="1" eb="4">
      <t>リヨウシャ</t>
    </rPh>
    <phoneticPr fontId="57"/>
  </si>
  <si>
    <t>2利用者</t>
    <rPh sb="1" eb="4">
      <t>リヨウシャ</t>
    </rPh>
    <phoneticPr fontId="57"/>
  </si>
  <si>
    <t>3利用者</t>
    <rPh sb="1" eb="4">
      <t>リヨウシャ</t>
    </rPh>
    <phoneticPr fontId="57"/>
  </si>
  <si>
    <t>4利用者</t>
    <rPh sb="1" eb="4">
      <t>リヨウシャ</t>
    </rPh>
    <phoneticPr fontId="57"/>
  </si>
  <si>
    <t>日中</t>
    <rPh sb="0" eb="1">
      <t>ニチ</t>
    </rPh>
    <rPh sb="1" eb="2">
      <t>チュウ</t>
    </rPh>
    <phoneticPr fontId="57"/>
  </si>
  <si>
    <t>夜間</t>
    <rPh sb="0" eb="2">
      <t>ヤカン</t>
    </rPh>
    <phoneticPr fontId="57"/>
  </si>
  <si>
    <t>夜勤</t>
    <rPh sb="0" eb="2">
      <t>ヤキン</t>
    </rPh>
    <phoneticPr fontId="57"/>
  </si>
  <si>
    <t>宿直</t>
    <rPh sb="0" eb="2">
      <t>シュクチョク</t>
    </rPh>
    <phoneticPr fontId="57"/>
  </si>
  <si>
    <t>訪問</t>
    <rPh sb="0" eb="2">
      <t>ホウモン</t>
    </rPh>
    <phoneticPr fontId="57"/>
  </si>
  <si>
    <t>水</t>
    <rPh sb="0" eb="1">
      <t>ミズ</t>
    </rPh>
    <phoneticPr fontId="57"/>
  </si>
  <si>
    <t>人感</t>
    <rPh sb="0" eb="1">
      <t>ジン</t>
    </rPh>
    <rPh sb="1" eb="2">
      <t>カン</t>
    </rPh>
    <phoneticPr fontId="57"/>
  </si>
  <si>
    <t>喫食</t>
    <rPh sb="0" eb="1">
      <t>キッ</t>
    </rPh>
    <rPh sb="1" eb="2">
      <t>ショク</t>
    </rPh>
    <phoneticPr fontId="57"/>
  </si>
  <si>
    <t>郵便</t>
    <rPh sb="0" eb="2">
      <t>ユウビン</t>
    </rPh>
    <phoneticPr fontId="57"/>
  </si>
  <si>
    <t>その他</t>
    <rPh sb="2" eb="3">
      <t>ホカ</t>
    </rPh>
    <phoneticPr fontId="57"/>
  </si>
  <si>
    <t>定期実施</t>
    <rPh sb="0" eb="2">
      <t>テイキ</t>
    </rPh>
    <rPh sb="2" eb="4">
      <t>ジッシ</t>
    </rPh>
    <phoneticPr fontId="57"/>
  </si>
  <si>
    <t>医療</t>
    <rPh sb="0" eb="2">
      <t>イリョウ</t>
    </rPh>
    <phoneticPr fontId="57"/>
  </si>
  <si>
    <t>行政</t>
    <rPh sb="0" eb="2">
      <t>ギョウセイ</t>
    </rPh>
    <phoneticPr fontId="57"/>
  </si>
  <si>
    <t>成年</t>
    <rPh sb="0" eb="2">
      <t>セイネン</t>
    </rPh>
    <phoneticPr fontId="57"/>
  </si>
  <si>
    <t>近隣</t>
    <rPh sb="0" eb="2">
      <t>キンリン</t>
    </rPh>
    <phoneticPr fontId="57"/>
  </si>
  <si>
    <t>家計</t>
    <rPh sb="0" eb="2">
      <t>カケイ</t>
    </rPh>
    <phoneticPr fontId="57"/>
  </si>
  <si>
    <t>持家</t>
    <rPh sb="0" eb="1">
      <t>モ</t>
    </rPh>
    <rPh sb="1" eb="2">
      <t>イエ</t>
    </rPh>
    <phoneticPr fontId="57"/>
  </si>
  <si>
    <t>家族</t>
    <rPh sb="0" eb="2">
      <t>カゾク</t>
    </rPh>
    <phoneticPr fontId="57"/>
  </si>
  <si>
    <t>入居者</t>
    <rPh sb="0" eb="3">
      <t>ニュウキョシャ</t>
    </rPh>
    <phoneticPr fontId="57"/>
  </si>
  <si>
    <t>生活</t>
    <rPh sb="0" eb="2">
      <t>セイカツ</t>
    </rPh>
    <phoneticPr fontId="57"/>
  </si>
  <si>
    <t>地域</t>
    <rPh sb="0" eb="2">
      <t>チイキ</t>
    </rPh>
    <phoneticPr fontId="57"/>
  </si>
  <si>
    <t>ケア</t>
    <phoneticPr fontId="57"/>
  </si>
  <si>
    <t>社会</t>
    <rPh sb="0" eb="2">
      <t>シャカイ</t>
    </rPh>
    <phoneticPr fontId="57"/>
  </si>
  <si>
    <t>ボラ</t>
    <phoneticPr fontId="57"/>
  </si>
  <si>
    <t>設置</t>
    <rPh sb="0" eb="2">
      <t>セッチ</t>
    </rPh>
    <phoneticPr fontId="57"/>
  </si>
  <si>
    <t>把握方法</t>
    <rPh sb="0" eb="2">
      <t>ハアク</t>
    </rPh>
    <rPh sb="2" eb="4">
      <t>ホウホウ</t>
    </rPh>
    <phoneticPr fontId="57"/>
  </si>
  <si>
    <t>住宅内</t>
    <rPh sb="0" eb="2">
      <t>ジュウタク</t>
    </rPh>
    <rPh sb="2" eb="3">
      <t>ナイ</t>
    </rPh>
    <phoneticPr fontId="57"/>
  </si>
  <si>
    <t>併設</t>
    <rPh sb="0" eb="2">
      <t>ヘイセツ</t>
    </rPh>
    <phoneticPr fontId="57"/>
  </si>
  <si>
    <t>住宅外</t>
    <rPh sb="0" eb="2">
      <t>ジュウタク</t>
    </rPh>
    <rPh sb="2" eb="3">
      <t>ガイ</t>
    </rPh>
    <phoneticPr fontId="57"/>
  </si>
  <si>
    <t>外部</t>
    <rPh sb="0" eb="2">
      <t>ガイブ</t>
    </rPh>
    <phoneticPr fontId="57"/>
  </si>
  <si>
    <t>主体</t>
    <rPh sb="0" eb="2">
      <t>シュタイ</t>
    </rPh>
    <phoneticPr fontId="57"/>
  </si>
  <si>
    <t>喫食率</t>
    <rPh sb="0" eb="1">
      <t>キッ</t>
    </rPh>
    <rPh sb="1" eb="2">
      <t>ショク</t>
    </rPh>
    <rPh sb="2" eb="3">
      <t>リツ</t>
    </rPh>
    <phoneticPr fontId="57"/>
  </si>
  <si>
    <t>備考</t>
    <rPh sb="0" eb="2">
      <t>ビコウ</t>
    </rPh>
    <phoneticPr fontId="57"/>
  </si>
  <si>
    <t>P1回答</t>
    <rPh sb="2" eb="4">
      <t>カイトウ</t>
    </rPh>
    <phoneticPr fontId="6"/>
  </si>
  <si>
    <t>土</t>
    <rPh sb="0" eb="1">
      <t>ド</t>
    </rPh>
    <phoneticPr fontId="6"/>
  </si>
  <si>
    <t>日</t>
    <rPh sb="0" eb="1">
      <t>ニチ</t>
    </rPh>
    <phoneticPr fontId="6"/>
  </si>
  <si>
    <t>祝</t>
    <rPh sb="0" eb="1">
      <t>シュク</t>
    </rPh>
    <phoneticPr fontId="6"/>
  </si>
  <si>
    <t>自ら提供</t>
    <rPh sb="0" eb="1">
      <t>ミズカ</t>
    </rPh>
    <rPh sb="2" eb="4">
      <t>テイキョウ</t>
    </rPh>
    <phoneticPr fontId="6"/>
  </si>
  <si>
    <t>委託</t>
    <rPh sb="0" eb="2">
      <t>イタク</t>
    </rPh>
    <phoneticPr fontId="6"/>
  </si>
  <si>
    <t>提供していない</t>
    <rPh sb="0" eb="2">
      <t>テイキョウ</t>
    </rPh>
    <phoneticPr fontId="6"/>
  </si>
  <si>
    <t>⑭</t>
    <phoneticPr fontId="57"/>
  </si>
  <si>
    <t>⑮</t>
    <phoneticPr fontId="57"/>
  </si>
  <si>
    <t>⑱</t>
    <phoneticPr fontId="57"/>
  </si>
  <si>
    <t>⑧</t>
    <phoneticPr fontId="57"/>
  </si>
  <si>
    <t>6～</t>
    <phoneticPr fontId="57"/>
  </si>
  <si>
    <t>センサー</t>
    <phoneticPr fontId="57"/>
  </si>
  <si>
    <t>②</t>
    <phoneticPr fontId="57"/>
  </si>
  <si>
    <t>④</t>
    <phoneticPr fontId="57"/>
  </si>
  <si>
    <t>⑯</t>
    <phoneticPr fontId="57"/>
  </si>
  <si>
    <t>⑲</t>
    <phoneticPr fontId="57"/>
  </si>
  <si>
    <t>①</t>
    <phoneticPr fontId="57"/>
  </si>
  <si>
    <t>⑥</t>
    <phoneticPr fontId="57"/>
  </si>
  <si>
    <t>ごみ</t>
    <phoneticPr fontId="57"/>
  </si>
  <si>
    <t>3～5</t>
    <phoneticPr fontId="57"/>
  </si>
  <si>
    <t>自ら＋自ら・委託</t>
    <rPh sb="0" eb="1">
      <t>ミズカ</t>
    </rPh>
    <rPh sb="3" eb="4">
      <t>ミズカ</t>
    </rPh>
    <rPh sb="6" eb="8">
      <t>イタク</t>
    </rPh>
    <phoneticPr fontId="2"/>
  </si>
  <si>
    <t>No.</t>
    <phoneticPr fontId="2"/>
  </si>
  <si>
    <t>併設施設</t>
    <rPh sb="0" eb="2">
      <t>ヘイセツ</t>
    </rPh>
    <rPh sb="2" eb="4">
      <t>シセツ</t>
    </rPh>
    <phoneticPr fontId="2"/>
  </si>
  <si>
    <t>その他</t>
    <rPh sb="2" eb="3">
      <t>タ</t>
    </rPh>
    <phoneticPr fontId="57"/>
  </si>
  <si>
    <t>登録情報</t>
    <rPh sb="0" eb="2">
      <t>トウロク</t>
    </rPh>
    <rPh sb="2" eb="4">
      <t>ジョウホウ</t>
    </rPh>
    <phoneticPr fontId="2"/>
  </si>
  <si>
    <t>状況把握・生活相談</t>
    <rPh sb="0" eb="2">
      <t>ジョウキョウ</t>
    </rPh>
    <rPh sb="2" eb="4">
      <t>ハアク</t>
    </rPh>
    <rPh sb="5" eb="7">
      <t>セイカツ</t>
    </rPh>
    <rPh sb="7" eb="9">
      <t>ソウダン</t>
    </rPh>
    <phoneticPr fontId="57"/>
  </si>
  <si>
    <t>健康管理</t>
    <rPh sb="0" eb="2">
      <t>ケンコウ</t>
    </rPh>
    <rPh sb="2" eb="4">
      <t>カンリ</t>
    </rPh>
    <phoneticPr fontId="57"/>
  </si>
  <si>
    <t>調理、洗濯、清掃等
の家事サービス</t>
    <phoneticPr fontId="2"/>
  </si>
  <si>
    <t>集計</t>
    <rPh sb="0" eb="2">
      <t>シュウケイ</t>
    </rPh>
    <phoneticPr fontId="2"/>
  </si>
  <si>
    <t xml:space="preserve">神　 </t>
    <rPh sb="0" eb="1">
      <t>カミ</t>
    </rPh>
    <phoneticPr fontId="2"/>
  </si>
  <si>
    <t>神２３</t>
    <rPh sb="0" eb="1">
      <t>カミ</t>
    </rPh>
    <phoneticPr fontId="2"/>
  </si>
  <si>
    <t>神２４</t>
    <rPh sb="0" eb="1">
      <t>カミ</t>
    </rPh>
    <phoneticPr fontId="2"/>
  </si>
  <si>
    <t>神２５</t>
    <rPh sb="0" eb="1">
      <t>カミ</t>
    </rPh>
    <phoneticPr fontId="2"/>
  </si>
  <si>
    <t>神２６</t>
    <rPh sb="0" eb="1">
      <t>カミ</t>
    </rPh>
    <phoneticPr fontId="2"/>
  </si>
  <si>
    <t>神２７</t>
    <rPh sb="0" eb="1">
      <t>カミ</t>
    </rPh>
    <phoneticPr fontId="2"/>
  </si>
  <si>
    <t>神２８</t>
    <rPh sb="0" eb="1">
      <t>カミ</t>
    </rPh>
    <phoneticPr fontId="2"/>
  </si>
  <si>
    <t>神２９</t>
    <rPh sb="0" eb="1">
      <t>カミ</t>
    </rPh>
    <phoneticPr fontId="2"/>
  </si>
  <si>
    <t>神３０</t>
    <rPh sb="0" eb="1">
      <t>カミ</t>
    </rPh>
    <phoneticPr fontId="2"/>
  </si>
  <si>
    <t>神３１</t>
    <rPh sb="0" eb="1">
      <t>カミ</t>
    </rPh>
    <phoneticPr fontId="2"/>
  </si>
  <si>
    <t>神２０２０</t>
    <rPh sb="0" eb="1">
      <t>カミ</t>
    </rPh>
    <phoneticPr fontId="2"/>
  </si>
  <si>
    <t>神２０２１</t>
    <rPh sb="0" eb="1">
      <t>カミ</t>
    </rPh>
    <phoneticPr fontId="2"/>
  </si>
  <si>
    <t>状況把握及び
生活相談サービス</t>
    <phoneticPr fontId="2"/>
  </si>
  <si>
    <t>年度</t>
    <rPh sb="0" eb="2">
      <t>ネンド</t>
    </rPh>
    <phoneticPr fontId="1"/>
  </si>
  <si>
    <t>更新</t>
    <rPh sb="0" eb="2">
      <t>コウシン</t>
    </rPh>
    <phoneticPr fontId="1"/>
  </si>
  <si>
    <t>番号</t>
    <rPh sb="0" eb="2">
      <t>バンゴウ</t>
    </rPh>
    <phoneticPr fontId="1"/>
  </si>
  <si>
    <t>登録番号</t>
    <rPh sb="0" eb="2">
      <t>トウロク</t>
    </rPh>
    <rPh sb="2" eb="4">
      <t>バンゴウ</t>
    </rPh>
    <phoneticPr fontId="1"/>
  </si>
  <si>
    <t>登録年月日</t>
    <rPh sb="0" eb="2">
      <t>トウロク</t>
    </rPh>
    <rPh sb="2" eb="5">
      <t>ネンガッピ</t>
    </rPh>
    <phoneticPr fontId="1"/>
  </si>
  <si>
    <t>名称</t>
    <rPh sb="0" eb="2">
      <t>メイショウ</t>
    </rPh>
    <phoneticPr fontId="1"/>
  </si>
  <si>
    <t>所在地</t>
    <rPh sb="0" eb="3">
      <t>ショザイチ</t>
    </rPh>
    <phoneticPr fontId="1"/>
  </si>
  <si>
    <t>入居</t>
    <rPh sb="0" eb="2">
      <t>ニュウキョ</t>
    </rPh>
    <phoneticPr fontId="1"/>
  </si>
  <si>
    <t>竣工</t>
    <rPh sb="0" eb="2">
      <t>シュンコウ</t>
    </rPh>
    <phoneticPr fontId="1"/>
  </si>
  <si>
    <t>事業者</t>
    <rPh sb="0" eb="1">
      <t>ジ</t>
    </rPh>
    <rPh sb="1" eb="3">
      <t>ギョウシャ</t>
    </rPh>
    <phoneticPr fontId="1"/>
  </si>
  <si>
    <t>事業者住所</t>
    <rPh sb="0" eb="3">
      <t>ジギョウシャ</t>
    </rPh>
    <rPh sb="3" eb="5">
      <t>ジュウショ</t>
    </rPh>
    <phoneticPr fontId="1"/>
  </si>
  <si>
    <t>登録戸数</t>
    <rPh sb="0" eb="2">
      <t>トウロク</t>
    </rPh>
    <rPh sb="2" eb="4">
      <t>コスウ</t>
    </rPh>
    <phoneticPr fontId="1"/>
  </si>
  <si>
    <t>安否</t>
    <rPh sb="0" eb="2">
      <t>アンピ</t>
    </rPh>
    <phoneticPr fontId="4"/>
  </si>
  <si>
    <t>食事</t>
    <rPh sb="0" eb="2">
      <t>ショクジ</t>
    </rPh>
    <phoneticPr fontId="4"/>
  </si>
  <si>
    <t>介護</t>
    <rPh sb="0" eb="2">
      <t>カイゴ</t>
    </rPh>
    <phoneticPr fontId="4"/>
  </si>
  <si>
    <t>家事</t>
    <rPh sb="0" eb="2">
      <t>カジ</t>
    </rPh>
    <phoneticPr fontId="4"/>
  </si>
  <si>
    <t>健康</t>
    <rPh sb="0" eb="2">
      <t>ケンコウ</t>
    </rPh>
    <phoneticPr fontId="4"/>
  </si>
  <si>
    <t>他</t>
    <rPh sb="0" eb="1">
      <t>ホカ</t>
    </rPh>
    <phoneticPr fontId="4"/>
  </si>
  <si>
    <t>前払い金</t>
    <rPh sb="0" eb="2">
      <t>マエバラ</t>
    </rPh>
    <rPh sb="3" eb="4">
      <t>キン</t>
    </rPh>
    <phoneticPr fontId="1"/>
  </si>
  <si>
    <t>「訪問介護」⇒1</t>
  </si>
  <si>
    <t>「居宅介護支援」⇒2</t>
  </si>
  <si>
    <t>「通所介護」⇒3</t>
  </si>
  <si>
    <t>「小規模多機能」⇒4</t>
  </si>
  <si>
    <t>「定期巡回」⇒5</t>
  </si>
  <si>
    <t>「複合型」⇒6</t>
  </si>
  <si>
    <t>「その他」⇒7を入力</t>
  </si>
  <si>
    <t>施設（事業所）の名称は、システムに登録された名称が入力されます。</t>
    <rPh sb="17" eb="19">
      <t>トウロク</t>
    </rPh>
    <rPh sb="22" eb="24">
      <t>メイショウ</t>
    </rPh>
    <rPh sb="25" eb="27">
      <t>ニュウリョク</t>
    </rPh>
    <phoneticPr fontId="2"/>
  </si>
  <si>
    <t>　　　　　　内容を確認し、変更がある場合は、削除して正しい情報を入力してください。</t>
    <rPh sb="6" eb="8">
      <t>ナイヨウ</t>
    </rPh>
    <rPh sb="9" eb="11">
      <t>カクニン</t>
    </rPh>
    <rPh sb="22" eb="24">
      <t>サクジョ</t>
    </rPh>
    <rPh sb="26" eb="27">
      <t>タダ</t>
    </rPh>
    <rPh sb="29" eb="31">
      <t>ジョウホウ</t>
    </rPh>
    <rPh sb="32" eb="34">
      <t>ニュウリョク</t>
    </rPh>
    <phoneticPr fontId="2"/>
  </si>
  <si>
    <t>【淡色セル】回答を入力してください。</t>
    <rPh sb="1" eb="3">
      <t>タンショク</t>
    </rPh>
    <rPh sb="2" eb="3">
      <t>イロ</t>
    </rPh>
    <rPh sb="6" eb="8">
      <t>カイトウ</t>
    </rPh>
    <rPh sb="9" eb="11">
      <t>ニュウリョク</t>
    </rPh>
    <phoneticPr fontId="2"/>
  </si>
  <si>
    <t>変更がある場合は、削除して正しい情報を入力してください。</t>
    <rPh sb="0" eb="2">
      <t>ヘンコウ</t>
    </rPh>
    <rPh sb="5" eb="7">
      <t>バアイ</t>
    </rPh>
    <rPh sb="9" eb="11">
      <t>サクジョ</t>
    </rPh>
    <rPh sb="13" eb="14">
      <t>タダ</t>
    </rPh>
    <rPh sb="16" eb="18">
      <t>ジョウホウ</t>
    </rPh>
    <rPh sb="19" eb="21">
      <t>ニュウリョク</t>
    </rPh>
    <phoneticPr fontId="2"/>
  </si>
  <si>
    <t>　３　共同利用する台所及び浴室の利用状況</t>
    <phoneticPr fontId="2"/>
  </si>
  <si>
    <t>　４　計画的修繕の実施状況</t>
    <phoneticPr fontId="2"/>
  </si>
  <si>
    <t>　５　サービスの提供状況</t>
    <phoneticPr fontId="2"/>
  </si>
  <si>
    <t>　６　併設している高齢者居宅生活支援事業を行う施設（事業所）</t>
    <phoneticPr fontId="2"/>
  </si>
  <si>
    <t>　利用者がいない場合でも、記入が必要です。</t>
    <rPh sb="3" eb="4">
      <t>シャ</t>
    </rPh>
    <phoneticPr fontId="2"/>
  </si>
  <si>
    <t>併設施設が５以上ある場合は、こちらに記入してください。</t>
    <rPh sb="0" eb="2">
      <t>ヘイセツ</t>
    </rPh>
    <rPh sb="2" eb="4">
      <t>シセツ</t>
    </rPh>
    <rPh sb="6" eb="8">
      <t>イジョウ</t>
    </rPh>
    <rPh sb="10" eb="12">
      <t>バアイ</t>
    </rPh>
    <rPh sb="18" eb="20">
      <t>キニュウ</t>
    </rPh>
    <phoneticPr fontId="2"/>
  </si>
  <si>
    <t>（PDFまたは紙で提出する場合は、印刷範囲を広げてください）</t>
  </si>
  <si>
    <t>連携及び協力の事業所は記載不要です。</t>
    <rPh sb="7" eb="10">
      <t>ジギョウショ</t>
    </rPh>
    <rPh sb="11" eb="13">
      <t>キサイ</t>
    </rPh>
    <rPh sb="13" eb="15">
      <t>フヨウ</t>
    </rPh>
    <phoneticPr fontId="2"/>
  </si>
  <si>
    <t>9月30日時点</t>
    <phoneticPr fontId="2"/>
  </si>
  <si>
    <t>【濃色セル】登録番号を入力すると、9月30日時点のシステム登録情報を自動反映します。</t>
    <rPh sb="6" eb="8">
      <t>トウロク</t>
    </rPh>
    <rPh sb="8" eb="10">
      <t>バンゴウ</t>
    </rPh>
    <rPh sb="11" eb="13">
      <t>ニュウリョク</t>
    </rPh>
    <rPh sb="18" eb="19">
      <t>ガツ</t>
    </rPh>
    <rPh sb="21" eb="22">
      <t>ニチ</t>
    </rPh>
    <rPh sb="22" eb="24">
      <t>ジテン</t>
    </rPh>
    <rPh sb="29" eb="31">
      <t>トウロク</t>
    </rPh>
    <rPh sb="31" eb="33">
      <t>ジョウホウ</t>
    </rPh>
    <rPh sb="34" eb="36">
      <t>ジドウ</t>
    </rPh>
    <rPh sb="36" eb="38">
      <t>ハンエイ</t>
    </rPh>
    <phoneticPr fontId="2"/>
  </si>
  <si>
    <t>登録番号</t>
    <rPh sb="0" eb="2">
      <t>トウロク</t>
    </rPh>
    <rPh sb="2" eb="4">
      <t>バンゴウ</t>
    </rPh>
    <phoneticPr fontId="2"/>
  </si>
  <si>
    <t>登録
年月日</t>
    <rPh sb="0" eb="2">
      <t>トウロク</t>
    </rPh>
    <rPh sb="3" eb="6">
      <t>ネンガッピ</t>
    </rPh>
    <phoneticPr fontId="2"/>
  </si>
  <si>
    <t>住宅名称</t>
    <rPh sb="0" eb="2">
      <t>ジュウタク</t>
    </rPh>
    <rPh sb="2" eb="4">
      <t>メイショウ</t>
    </rPh>
    <phoneticPr fontId="2"/>
  </si>
  <si>
    <t>所在地</t>
    <rPh sb="0" eb="3">
      <t>ショザイチ</t>
    </rPh>
    <phoneticPr fontId="2"/>
  </si>
  <si>
    <t>登録
事業者</t>
    <rPh sb="0" eb="2">
      <t>トウロク</t>
    </rPh>
    <rPh sb="3" eb="4">
      <t>ジ</t>
    </rPh>
    <rPh sb="4" eb="6">
      <t>ギョウシャ</t>
    </rPh>
    <phoneticPr fontId="2"/>
  </si>
  <si>
    <t>入居開始
年月日</t>
    <rPh sb="0" eb="2">
      <t>ニュウキョ</t>
    </rPh>
    <rPh sb="2" eb="4">
      <t>カイシ</t>
    </rPh>
    <rPh sb="5" eb="8">
      <t>ネンガッピ</t>
    </rPh>
    <phoneticPr fontId="2"/>
  </si>
  <si>
    <t>竣工
年月日</t>
    <rPh sb="0" eb="2">
      <t>シュンコウ</t>
    </rPh>
    <rPh sb="3" eb="6">
      <t>ネンガッピ</t>
    </rPh>
    <phoneticPr fontId="2"/>
  </si>
  <si>
    <t>=P1から3!E17</t>
    <phoneticPr fontId="2"/>
  </si>
  <si>
    <t>=P1から3!E18</t>
    <phoneticPr fontId="2"/>
  </si>
  <si>
    <t>=P1から3!I8</t>
    <phoneticPr fontId="2"/>
  </si>
  <si>
    <r>
      <t>以下の内容について、</t>
    </r>
    <r>
      <rPr>
        <b/>
        <sz val="9"/>
        <color rgb="FFFF0000"/>
        <rFont val="ＭＳ Ｐゴシック"/>
        <family val="3"/>
        <charset val="128"/>
        <scheme val="minor"/>
      </rPr>
      <t>令和５年10月1日</t>
    </r>
    <r>
      <rPr>
        <b/>
        <sz val="9"/>
        <color theme="1"/>
        <rFont val="ＭＳ Ｐゴシック"/>
        <family val="3"/>
        <charset val="128"/>
        <scheme val="minor"/>
      </rPr>
      <t>現在の状況を記入してください。（黄色セル部分）</t>
    </r>
    <phoneticPr fontId="2"/>
  </si>
  <si>
    <t>サービス付き高齢者向け住宅定期報告書(令和５年度)</t>
    <phoneticPr fontId="2"/>
  </si>
  <si>
    <t>神２５</t>
  </si>
  <si>
    <t>１</t>
  </si>
  <si>
    <t>０２２</t>
  </si>
  <si>
    <t>神２５（１）０２２</t>
  </si>
  <si>
    <t>ケアシスパーク愛川</t>
  </si>
  <si>
    <t>愛甲郡愛川町中津301358</t>
  </si>
  <si>
    <t>湘南メディカルサポート株式会社</t>
  </si>
  <si>
    <t>神奈川県藤沢市湘南台１－２３－１６－２F</t>
  </si>
  <si>
    <t/>
  </si>
  <si>
    <t>神２４</t>
  </si>
  <si>
    <t>２</t>
  </si>
  <si>
    <t>００５</t>
  </si>
  <si>
    <t>神２４（２）００５</t>
  </si>
  <si>
    <t>ウェルライフヴィラ海老名こまち</t>
  </si>
  <si>
    <t>海老名市社家165</t>
  </si>
  <si>
    <t>株式会社　富士建設</t>
  </si>
  <si>
    <t>神奈川県茅ヶ崎市茅ヶ崎1-2-66</t>
  </si>
  <si>
    <t>神２３</t>
  </si>
  <si>
    <t>０１９</t>
  </si>
  <si>
    <t>神２３（２）０１９</t>
  </si>
  <si>
    <t>すずろかしの樹亭</t>
  </si>
  <si>
    <t>小田原市蓮正寺295-10</t>
  </si>
  <si>
    <t>特定非営利活動法人ふれあいサークルすずろ</t>
  </si>
  <si>
    <t>神奈川県足柄上郡開成町宮ノ台1107-1</t>
  </si>
  <si>
    <t>０２５</t>
  </si>
  <si>
    <t>神２５（１）０２５</t>
  </si>
  <si>
    <t>福寿いせはら上粕屋</t>
  </si>
  <si>
    <t>伊勢原市上粕屋2545番地1</t>
  </si>
  <si>
    <t>株式会社日本アメニティライフ協会</t>
  </si>
  <si>
    <t>神奈川県横浜市青葉区みたけ台5番地10</t>
  </si>
  <si>
    <t>０３０</t>
  </si>
  <si>
    <t>神２４（２）０３０</t>
  </si>
  <si>
    <t>百年の杜大磯</t>
  </si>
  <si>
    <t>中郡大磯町国府本郷88番地1号</t>
  </si>
  <si>
    <t>株式会社　健康館</t>
  </si>
  <si>
    <t>神奈川県足柄下郡湯河原町中央2-18-19</t>
  </si>
  <si>
    <t>０３２</t>
  </si>
  <si>
    <t>神２４（２）０３２</t>
  </si>
  <si>
    <t>アトリオ松が丘</t>
  </si>
  <si>
    <t>茅ヶ崎市松が丘2-11-11</t>
  </si>
  <si>
    <t>社会福祉法人　翔の会</t>
  </si>
  <si>
    <t>神奈川県茅ヶ崎市芹沢786</t>
  </si>
  <si>
    <t>０３４</t>
  </si>
  <si>
    <t>神２４（２）０３４</t>
  </si>
  <si>
    <t>介護付有料老人ホーム和らぎ</t>
  </si>
  <si>
    <t>南足柄市中沼114</t>
  </si>
  <si>
    <t>有限会社和らぎ</t>
  </si>
  <si>
    <t>神奈川県南足柄市和田河原625-3</t>
  </si>
  <si>
    <t>０１０</t>
  </si>
  <si>
    <t>神２４（２）０１０</t>
  </si>
  <si>
    <t>ココファンリビング茅ヶ崎</t>
  </si>
  <si>
    <t>茅ヶ崎市高田4-22-24</t>
  </si>
  <si>
    <t>株式会社学研ココファン</t>
  </si>
  <si>
    <t>東京都品川区西五反田二丁目11番8号</t>
  </si>
  <si>
    <t>０１７</t>
  </si>
  <si>
    <t>神２４（２）０１７</t>
  </si>
  <si>
    <t>ココファンリビング湘南台</t>
  </si>
  <si>
    <t>藤沢市湘南台6-45-10</t>
  </si>
  <si>
    <t>０１６</t>
  </si>
  <si>
    <t>神２４（２）０１６</t>
  </si>
  <si>
    <t>ココファンメゾン茅ヶ崎</t>
  </si>
  <si>
    <t>茅ヶ崎市本村4-16-6</t>
  </si>
  <si>
    <t>神２４（２）０２５</t>
  </si>
  <si>
    <t>ココファンメゾン浜見平</t>
  </si>
  <si>
    <t>茅ヶ崎市松尾6-72</t>
  </si>
  <si>
    <t>００８</t>
  </si>
  <si>
    <t>神２５（２）００８</t>
  </si>
  <si>
    <t>百年の杜　中村原</t>
  </si>
  <si>
    <t>小田原市中村原172-1</t>
  </si>
  <si>
    <t>００４</t>
  </si>
  <si>
    <t>神２５（２）００４</t>
  </si>
  <si>
    <t>福田　憩いの家</t>
  </si>
  <si>
    <t>大和市福田8丁目22-20</t>
  </si>
  <si>
    <t>一般社団法人耀やまと</t>
  </si>
  <si>
    <t>神奈川県大和市福田8丁目22-1</t>
  </si>
  <si>
    <t>００９</t>
  </si>
  <si>
    <t>神２５（２）００９</t>
  </si>
  <si>
    <t>ゴールドエイジ藤沢</t>
  </si>
  <si>
    <t>藤沢市長後706番地</t>
  </si>
  <si>
    <t>ゴールドエイジ株式会社</t>
  </si>
  <si>
    <t>愛知県名古屋市中村区名駅3-11-22IT名駅ビル1階</t>
  </si>
  <si>
    <t>神２５（２）０１６</t>
  </si>
  <si>
    <t>ふるさとホーム湘南台</t>
  </si>
  <si>
    <t>藤沢市石川一丁目4-8</t>
  </si>
  <si>
    <t>株式会社ヴァティー</t>
  </si>
  <si>
    <t>東京都港区新橋三丁目11番1号</t>
  </si>
  <si>
    <t>００６</t>
  </si>
  <si>
    <t>神２５（２）００６</t>
  </si>
  <si>
    <t>リフシア浜之郷</t>
  </si>
  <si>
    <t>茅ヶ崎市浜之郷738-1</t>
  </si>
  <si>
    <t>株式会社　リフシア</t>
  </si>
  <si>
    <t>神奈川県茅ヶ崎市萩園2822‐1</t>
  </si>
  <si>
    <t>神２４（２）００８</t>
  </si>
  <si>
    <t>ココファンリビング湘南こゆるぎ</t>
  </si>
  <si>
    <t>平塚市万田71</t>
  </si>
  <si>
    <t>神２３（２）００６</t>
  </si>
  <si>
    <t>ココファン湘南</t>
  </si>
  <si>
    <t>藤沢市大庭5560-1</t>
  </si>
  <si>
    <t>自ら・委託の併用</t>
  </si>
  <si>
    <t>０２４</t>
  </si>
  <si>
    <t>神２５（２）０２４</t>
  </si>
  <si>
    <t>潤生園みんなの家はくさん</t>
  </si>
  <si>
    <t>小田原市扇町３－２６－２８</t>
  </si>
  <si>
    <t>社会福祉法人小田原福祉会</t>
  </si>
  <si>
    <t>神奈川県小田原市穴部377</t>
  </si>
  <si>
    <t>０２３</t>
  </si>
  <si>
    <t>神２５（２）０２３</t>
  </si>
  <si>
    <t>潤生園みんなの家ほりのうち</t>
  </si>
  <si>
    <t>小田原市堀之内７－１</t>
  </si>
  <si>
    <t>神２９</t>
  </si>
  <si>
    <t>神２９（１）００４</t>
  </si>
  <si>
    <t>ココファン湘南平塚弐番館</t>
  </si>
  <si>
    <t>平塚市錦町22-6</t>
  </si>
  <si>
    <t>００７</t>
  </si>
  <si>
    <t>神２３（２）００７</t>
  </si>
  <si>
    <t>ココファン湘南片瀬</t>
  </si>
  <si>
    <t>藤沢市片瀬5-12-23</t>
  </si>
  <si>
    <t>神２６</t>
  </si>
  <si>
    <t>神２６（２）００５</t>
  </si>
  <si>
    <t>ココファン湘南平塚</t>
  </si>
  <si>
    <t xml:space="preserve">平塚市平塚1丁目２－２ </t>
  </si>
  <si>
    <t>００３</t>
  </si>
  <si>
    <t>神２６（２）００３</t>
  </si>
  <si>
    <t>ゆうペットシニア</t>
  </si>
  <si>
    <t>座間市座間1-3059-1</t>
  </si>
  <si>
    <t>神奈川県座間市座間1-3059-1</t>
  </si>
  <si>
    <t>神２８</t>
  </si>
  <si>
    <t>神２８（１）００５</t>
  </si>
  <si>
    <t>うるわしの杜　座間</t>
  </si>
  <si>
    <t>座間市相武台3-16-1</t>
  </si>
  <si>
    <t>一般社団法人在宅医療推進協会</t>
  </si>
  <si>
    <t>東京都板橋区南町１−９　２F</t>
  </si>
  <si>
    <t>神２６（２）００９</t>
  </si>
  <si>
    <t>フォンテーヌ海老名門沢橋</t>
  </si>
  <si>
    <t>海老名市門沢橋4-3-15</t>
  </si>
  <si>
    <t>医療法人　泉心会</t>
  </si>
  <si>
    <t>神奈川県相模原市南区古淵3-18-13</t>
  </si>
  <si>
    <t>神２６（２）０１０</t>
  </si>
  <si>
    <t>きららの家</t>
  </si>
  <si>
    <t>小田原市北ノ窪382-1</t>
  </si>
  <si>
    <t>きらら湘南株式会社</t>
  </si>
  <si>
    <t>神奈川県小田原市東町５－１－４９</t>
  </si>
  <si>
    <t>神３１</t>
  </si>
  <si>
    <t>神３１（１）００３</t>
  </si>
  <si>
    <t>ニューソフィアコート藤沢</t>
  </si>
  <si>
    <t>藤沢市下土棚字大持2079-1、2082-1、2089-1の各一部、字土棚783-1、784の各一部</t>
  </si>
  <si>
    <t>プルメリア訪問介護株式会社</t>
  </si>
  <si>
    <t>茨城県土浦市田中３－８－２８</t>
  </si>
  <si>
    <t>０２１</t>
  </si>
  <si>
    <t>神２３（２）０２１</t>
  </si>
  <si>
    <t>オペラガーデン湘南・二宮</t>
  </si>
  <si>
    <t>中郡二宮町二宮116番地</t>
  </si>
  <si>
    <t>有限会社湘南ホームフレンド</t>
  </si>
  <si>
    <t>神奈川県藤沢市辻堂神台1-3-39オザワビル8F</t>
  </si>
  <si>
    <t>０２０</t>
  </si>
  <si>
    <t>神２６（１）０２０</t>
  </si>
  <si>
    <t>ラウンジヒル湘南台</t>
  </si>
  <si>
    <t>藤沢市円行１－１３－１７</t>
  </si>
  <si>
    <t>医療法人順神会</t>
  </si>
  <si>
    <t>神奈川県横浜市泉区和泉町５１４－８</t>
  </si>
  <si>
    <t>神２６（２）０１９</t>
  </si>
  <si>
    <t>ゆず</t>
  </si>
  <si>
    <t>中郡大磯町高麗二丁目17-10</t>
  </si>
  <si>
    <t>特定非営利活動法人花梨</t>
  </si>
  <si>
    <t>神奈川県平塚市山下639-1</t>
  </si>
  <si>
    <t>神２６（２）０１７</t>
  </si>
  <si>
    <t>サービス付き高齢者住宅りずむ酒匂</t>
  </si>
  <si>
    <t>小田原市酒匂５－４－１８－１２</t>
  </si>
  <si>
    <t>有限会社あしすと</t>
  </si>
  <si>
    <t>神奈川県南足柄市和田河原1199-6</t>
  </si>
  <si>
    <t>神２６（２）０２１</t>
  </si>
  <si>
    <t>小町山グリーンホーム</t>
  </si>
  <si>
    <t>厚木市小野2240-1</t>
  </si>
  <si>
    <t>清琉会</t>
  </si>
  <si>
    <t>神奈川県厚木市小野734-2</t>
  </si>
  <si>
    <t>０１４</t>
  </si>
  <si>
    <t>神２４（２）０１４</t>
  </si>
  <si>
    <t>ココファンメゾン中里</t>
  </si>
  <si>
    <t>小田原市中里82-2</t>
  </si>
  <si>
    <t>０２６</t>
  </si>
  <si>
    <t>神２４（２）０２６</t>
  </si>
  <si>
    <t>大和たちばな苑</t>
  </si>
  <si>
    <t>大和市草柳3-3-2</t>
  </si>
  <si>
    <t>株式会社タチバナ技研</t>
  </si>
  <si>
    <t>神奈川県大和市草柳3－6－3</t>
  </si>
  <si>
    <t>０２９</t>
  </si>
  <si>
    <t>神２４（２）０２９</t>
  </si>
  <si>
    <t>れんげの郷山下</t>
  </si>
  <si>
    <t>平塚市山下４９２－４</t>
  </si>
  <si>
    <t>社会福祉法人平塚あさひ会</t>
  </si>
  <si>
    <t>神奈川県平塚市公所７０５－1</t>
  </si>
  <si>
    <t>神２４（２）００９</t>
  </si>
  <si>
    <t>福寿ひらつか四之宮あさなぎ</t>
  </si>
  <si>
    <t>平塚市四之宮4-16-2</t>
  </si>
  <si>
    <t>神奈川県横浜市青葉区みたけ台５番地１０</t>
  </si>
  <si>
    <t>神２７</t>
  </si>
  <si>
    <t>2</t>
  </si>
  <si>
    <t>神２７（2）００６</t>
  </si>
  <si>
    <t>ココファン藤沢ＳＳＴ</t>
  </si>
  <si>
    <t>藤沢市辻堂元町6-17-1</t>
  </si>
  <si>
    <t>０１２</t>
  </si>
  <si>
    <t>神２６（２）０１２</t>
  </si>
  <si>
    <t>ミモザ藤沢躑躅苑</t>
  </si>
  <si>
    <t>藤沢市遠藤733番5</t>
  </si>
  <si>
    <t>ミモザ株式会社</t>
  </si>
  <si>
    <t>東京都品川区南品川二丁目2番5号</t>
  </si>
  <si>
    <t>神３０</t>
  </si>
  <si>
    <t>神３０（１）０１０</t>
  </si>
  <si>
    <t>ココファン海老名</t>
  </si>
  <si>
    <t>海老名市泉二丁目2ｰ20</t>
  </si>
  <si>
    <t>神２６（２）００６</t>
  </si>
  <si>
    <t>花珠の家はだの</t>
  </si>
  <si>
    <t>秦野市今泉696-1</t>
  </si>
  <si>
    <t>神３０（１）００８</t>
  </si>
  <si>
    <t>ココファン西鶴間</t>
  </si>
  <si>
    <t>大和市西鶴間6丁目15-22</t>
  </si>
  <si>
    <t>００２</t>
  </si>
  <si>
    <t>神３１（１）００２</t>
  </si>
  <si>
    <t>サ高住あすなろ</t>
  </si>
  <si>
    <t>秦野市曽屋3329-1</t>
  </si>
  <si>
    <t>株式会社あすなろ</t>
  </si>
  <si>
    <t>神奈川県平塚市片岡50番1</t>
  </si>
  <si>
    <t>神３０（１）００３</t>
  </si>
  <si>
    <t>ココファン弥勒寺</t>
  </si>
  <si>
    <t>藤沢市弥勒寺1丁目23-10</t>
  </si>
  <si>
    <t>０１１</t>
  </si>
  <si>
    <t>神２３（２）０１１</t>
  </si>
  <si>
    <t>ホームステーションらいふ湯河原</t>
  </si>
  <si>
    <t>足柄下郡湯河原町土肥2丁目14-28</t>
  </si>
  <si>
    <t>株式会社らいふ</t>
  </si>
  <si>
    <t>東京都品川区東品川2-2-24</t>
  </si>
  <si>
    <t>０１８</t>
  </si>
  <si>
    <t>神２３（２）０１８</t>
  </si>
  <si>
    <t>ホームステーションらいふ湘南かねか湯河原</t>
  </si>
  <si>
    <t>足柄下郡湯河原町福浦吉浜174-1</t>
  </si>
  <si>
    <t>０１３</t>
  </si>
  <si>
    <t>神２５（２）０１３</t>
  </si>
  <si>
    <t>ホームステーションらいふ小田原</t>
  </si>
  <si>
    <t>小田原市東町5-13-44</t>
  </si>
  <si>
    <t>神２４（２）００３</t>
  </si>
  <si>
    <t>ホームステーションらいふ相武台</t>
  </si>
  <si>
    <t>座間市緑ヶ丘6丁目26-7</t>
  </si>
  <si>
    <t>神２４（２）０２４</t>
  </si>
  <si>
    <t>らいふ・グリーンテラス茅ヶ崎</t>
  </si>
  <si>
    <t>茅ヶ崎市菱沼2-16-12</t>
  </si>
  <si>
    <t>０２８</t>
  </si>
  <si>
    <t>神２４（２）０２８</t>
  </si>
  <si>
    <t>らいふ・グリーンテラス湘南藤沢</t>
  </si>
  <si>
    <t>藤沢市遠藤855-4</t>
  </si>
  <si>
    <t>東京都品川区品川区東品川2-2-24</t>
  </si>
  <si>
    <t>神２０２０</t>
  </si>
  <si>
    <t>神２０２０（１）００５</t>
  </si>
  <si>
    <t>ココファン茅ヶ崎小桜町</t>
  </si>
  <si>
    <t>茅ヶ崎市小桜町3番5‐15号</t>
  </si>
  <si>
    <t>神２８（２）００３</t>
  </si>
  <si>
    <t>ハートフルケアホーム まつだ</t>
  </si>
  <si>
    <t>足柄上郡松田町神山４３８－１</t>
  </si>
  <si>
    <t>株式会社フェニックス</t>
  </si>
  <si>
    <t>神奈川県横浜市泉区中田西４－１５－２６</t>
  </si>
  <si>
    <t>神２６（２）０１６</t>
  </si>
  <si>
    <t xml:space="preserve">ミモザ湘南平塚ライラック苑 </t>
  </si>
  <si>
    <t>平塚市東真土三丁目8番41号</t>
  </si>
  <si>
    <t>神２６（２）０２４</t>
  </si>
  <si>
    <t>ミモザ南林間壱番館</t>
  </si>
  <si>
    <t>大和市下鶴間3008番2</t>
  </si>
  <si>
    <t>神２７（２）００２</t>
  </si>
  <si>
    <t>ミモザ南林間参番館アマルフィ</t>
  </si>
  <si>
    <t>大和市南林間一丁目5番10号</t>
  </si>
  <si>
    <t>神２７（２）００５</t>
  </si>
  <si>
    <t>ミモザ南林間弐番館</t>
  </si>
  <si>
    <t>大和市南林間六丁目16番27号</t>
  </si>
  <si>
    <t>東京都品川区南品川二丁目２番５号</t>
  </si>
  <si>
    <t>神２７（２）０１３</t>
  </si>
  <si>
    <t>ミモザ藤沢杏苑ロワール</t>
  </si>
  <si>
    <t>藤沢市柄沢２-３９-４</t>
  </si>
  <si>
    <t>神２７（２）０１０</t>
  </si>
  <si>
    <t>ミモザ湘南オリーブ苑</t>
  </si>
  <si>
    <t>藤沢市亀井野513番地の1</t>
  </si>
  <si>
    <t>００１</t>
  </si>
  <si>
    <t>神３０（１）００１</t>
  </si>
  <si>
    <t>ミモザ藤沢皐月苑</t>
  </si>
  <si>
    <t>藤沢市石川4丁目9番地の2</t>
  </si>
  <si>
    <t>０２７</t>
  </si>
  <si>
    <t>神２４（２）０２７</t>
  </si>
  <si>
    <t>ディーフェスタクオーレ秦野</t>
  </si>
  <si>
    <t>秦野市曽屋5592-6</t>
  </si>
  <si>
    <t>大和リビングケア株式会社</t>
  </si>
  <si>
    <t>東京都新宿区西新宿六丁目11番3号</t>
  </si>
  <si>
    <t>３</t>
  </si>
  <si>
    <t>神２３（３）０１６</t>
  </si>
  <si>
    <t>ケアホーム鎌倉深沢</t>
  </si>
  <si>
    <t>鎌倉市常盤２６７</t>
  </si>
  <si>
    <t>ホームトラスト株式会社</t>
  </si>
  <si>
    <t>東京都世田谷区瀬田２丁目２７番１３号　中島ビル２F</t>
  </si>
  <si>
    <t>神２０２０（１）００６</t>
  </si>
  <si>
    <t>ニューソフィアコート綾瀬</t>
  </si>
  <si>
    <t>綾瀬市深谷中二丁目2-46</t>
  </si>
  <si>
    <t>神２５（２）００７</t>
  </si>
  <si>
    <t>泉の郷綾瀬</t>
  </si>
  <si>
    <t>綾瀬市落合南2丁目3-60</t>
  </si>
  <si>
    <t>社会福祉法人誠幸会</t>
  </si>
  <si>
    <t>神奈川県横浜市泉区上飯田町2083-1</t>
  </si>
  <si>
    <t>神２３（３）０１７</t>
  </si>
  <si>
    <t>ミモザ白寿庵鎌倉</t>
  </si>
  <si>
    <t>鎌倉市山崎1183-13</t>
  </si>
  <si>
    <t>神２８（２）００２</t>
  </si>
  <si>
    <t>ヨウコーフォレスト相模沼田EAST</t>
  </si>
  <si>
    <t>小田原市新屋233-6</t>
  </si>
  <si>
    <t>株式会社ヨウコーフォレスト相模沼田</t>
  </si>
  <si>
    <t>東京都板橋区一丁目10番14号</t>
  </si>
  <si>
    <t>3</t>
  </si>
  <si>
    <t>神２４（3）００４</t>
  </si>
  <si>
    <t>あんじゅ三崎口</t>
  </si>
  <si>
    <t>三浦市初声町下宮田601－6</t>
  </si>
  <si>
    <t>株式会社ルナランド</t>
  </si>
  <si>
    <t>神奈川県三浦市初声町下宮田６０１－５</t>
  </si>
  <si>
    <t>神２５（２）０２０</t>
  </si>
  <si>
    <t>コミュニティケアおおや</t>
  </si>
  <si>
    <t>海老名市大谷南3丁目5－32</t>
  </si>
  <si>
    <t>社会福祉法人中心会</t>
  </si>
  <si>
    <t>神奈川県海老名市上今泉4－7－1</t>
  </si>
  <si>
    <t>神２３（3）００３</t>
  </si>
  <si>
    <t>ココファンさがみ野</t>
  </si>
  <si>
    <t>綾瀬市大上4-15-23</t>
  </si>
  <si>
    <t>神２３（３）００９</t>
  </si>
  <si>
    <t>ココファン渋沢</t>
  </si>
  <si>
    <t>秦野市堀川１５</t>
  </si>
  <si>
    <t>神２３（３）０１０</t>
  </si>
  <si>
    <t>ココファン座間</t>
  </si>
  <si>
    <t>座間市東原１－６－１２</t>
  </si>
  <si>
    <t>神２３（3）０１２</t>
  </si>
  <si>
    <t>ココファン東海大学前</t>
  </si>
  <si>
    <t>秦野市南矢名１－８－２８</t>
  </si>
  <si>
    <t>神２３（３）０１３</t>
  </si>
  <si>
    <t>ココファン愛甲石田</t>
  </si>
  <si>
    <t>伊勢原市石田７１３</t>
  </si>
  <si>
    <t>神２３（3）０１４</t>
  </si>
  <si>
    <t>ココファン伊勢原</t>
  </si>
  <si>
    <t>伊勢原市桜台４－５－７</t>
  </si>
  <si>
    <t>神２８（2）００８</t>
  </si>
  <si>
    <t>ココファン鶴間</t>
  </si>
  <si>
    <t>大和市深見西7丁目4-13</t>
  </si>
  <si>
    <t>神２３（3）００８</t>
  </si>
  <si>
    <t>あんじゅ三浦海岸</t>
  </si>
  <si>
    <t>三浦市南下浦町　上宮田3368－1</t>
  </si>
  <si>
    <t>神奈川県三浦市初声町　下宮田６０１－５</t>
  </si>
  <si>
    <t>神３０（１）００５</t>
  </si>
  <si>
    <t>ウィズリビングへいあん亀井野</t>
  </si>
  <si>
    <t>藤沢市亀井野３２８６</t>
  </si>
  <si>
    <t>株式会社へいあん</t>
  </si>
  <si>
    <t>神奈川県平塚市桜ヶ丘1－35</t>
  </si>
  <si>
    <t>神２９（２）００１</t>
  </si>
  <si>
    <t>＆ケアホーム愛川</t>
  </si>
  <si>
    <t>愛甲郡愛川町中津２４２－１</t>
  </si>
  <si>
    <t>株式会社ASMILE</t>
  </si>
  <si>
    <t>東京都八王子市元八王子町１－３４４－４</t>
  </si>
  <si>
    <t>神２３（３）０２３</t>
  </si>
  <si>
    <t>ココファンレジデンス平塚やさか</t>
  </si>
  <si>
    <t>平塚市西八幡２丁目１７－３１</t>
  </si>
  <si>
    <t>神２４（3）０１２</t>
  </si>
  <si>
    <t>ココファンリビング辻堂</t>
  </si>
  <si>
    <t>藤沢市辻堂5-10-30</t>
  </si>
  <si>
    <t>神２４（3）０１１</t>
  </si>
  <si>
    <t>ココファンリビング辻堂太平台</t>
  </si>
  <si>
    <t>藤沢市辻堂太平台1-15-30</t>
  </si>
  <si>
    <t>神２４（3）０１３</t>
  </si>
  <si>
    <t>ココファンレジデンス茅ヶ崎</t>
  </si>
  <si>
    <t>茅ヶ崎市菱沼1-9-13</t>
  </si>
  <si>
    <t>神２４（3）０２３</t>
  </si>
  <si>
    <t>アンコール葉山</t>
  </si>
  <si>
    <t>三浦郡葉山町長柄264</t>
  </si>
  <si>
    <t>アンコールサワベ株式会社</t>
  </si>
  <si>
    <t>神奈川県三浦郡葉山町長柄264</t>
  </si>
  <si>
    <t>神２６（２）０２２</t>
  </si>
  <si>
    <t>ミモザ藤沢山桃苑</t>
  </si>
  <si>
    <t xml:space="preserve">藤沢市柄沢2-27-1 </t>
  </si>
  <si>
    <t>神２４（３）０２０</t>
  </si>
  <si>
    <t>ホームステーションらいふ真鶴</t>
  </si>
  <si>
    <t>足柄下郡真鶴町真鶴1359-1</t>
  </si>
  <si>
    <t>神２５（２）０１０</t>
  </si>
  <si>
    <t>サービス付き高齢者向け住宅　みどりの風大和</t>
  </si>
  <si>
    <t>大和市西鶴間６－３０－２４</t>
  </si>
  <si>
    <t>株式会社フォーライフ企画</t>
  </si>
  <si>
    <t>神奈川県茅ヶ崎市円蔵３７０－２０</t>
  </si>
  <si>
    <t>神２４（３）０２１</t>
  </si>
  <si>
    <t>ホームステーションらいふ寒川倉見</t>
  </si>
  <si>
    <t>高座郡寒川町倉見422-1</t>
  </si>
  <si>
    <t>神２５（２）００１</t>
  </si>
  <si>
    <t>ふるさとホーム厚木インター</t>
  </si>
  <si>
    <t>厚木市岡田二丁目16番11号</t>
  </si>
  <si>
    <t>神２７（２）０１４</t>
  </si>
  <si>
    <t>ふるさとホーム厚木三田</t>
  </si>
  <si>
    <t>厚木市三田二丁目25番1号</t>
  </si>
  <si>
    <t>神２８（２）００７</t>
  </si>
  <si>
    <t>ふるさとホーム平塚</t>
  </si>
  <si>
    <t>平塚市東真土一丁目2-30</t>
  </si>
  <si>
    <t>神２０２０（１）００４</t>
  </si>
  <si>
    <t>ふるさとホーム厚木妻田</t>
  </si>
  <si>
    <t>厚木市妻田西三丁目1番14号</t>
  </si>
  <si>
    <t>神２４（３）００２</t>
  </si>
  <si>
    <t>リーフエスコートレジデンスあじさいの丘</t>
  </si>
  <si>
    <t>秦野市鶴巻北２丁目１４番２号</t>
  </si>
  <si>
    <t>株式会社荒井商店</t>
  </si>
  <si>
    <t>東京都渋谷区神宮前６丁目１９番２０号</t>
  </si>
  <si>
    <t>神２３（３）０２４</t>
  </si>
  <si>
    <t>リーフエスコートあじさいの丘Ⅱ</t>
  </si>
  <si>
    <t>秦野市鶴巻北２丁目１４番２１号</t>
  </si>
  <si>
    <t>神２４（3）００１</t>
  </si>
  <si>
    <t>ザ・プライム</t>
  </si>
  <si>
    <t>足柄上郡開成町延沢695-1</t>
  </si>
  <si>
    <t>社会福祉法人一燈会</t>
  </si>
  <si>
    <t>神奈川県中郡二宮町一色1435-1</t>
  </si>
  <si>
    <t>神２７（２）０１２</t>
  </si>
  <si>
    <t>ぐるーぷ藤二番館・柄沢</t>
  </si>
  <si>
    <t>藤沢市柄沢2-1-16</t>
  </si>
  <si>
    <t>ＮＰＯ法人ぐるーぷ藤</t>
  </si>
  <si>
    <t>神奈川県藤沢市藤が岡1-4-2</t>
  </si>
  <si>
    <t>神２９（２）００９</t>
  </si>
  <si>
    <t>みんなの郷</t>
  </si>
  <si>
    <t>藤沢市大庭5132番25</t>
  </si>
  <si>
    <t>神奈川県逗子市小坪3-15-3</t>
  </si>
  <si>
    <t>神２５（２）００２</t>
  </si>
  <si>
    <t>フォンテーヌ座間南栗原</t>
  </si>
  <si>
    <t>座間市南栗原2丁目4番35号</t>
  </si>
  <si>
    <t>神奈川県相模原市南区古淵3丁目18番13号</t>
  </si>
  <si>
    <t>神２７（２）０１１</t>
  </si>
  <si>
    <t>イルミーナやまと</t>
  </si>
  <si>
    <t>大和市中央林間西6丁目6番28号</t>
  </si>
  <si>
    <t>ケアサポート株式会社</t>
  </si>
  <si>
    <t>埼玉県さいたま市大宮区土手町1-2</t>
  </si>
  <si>
    <t>神２５（２）０１１</t>
  </si>
  <si>
    <t>ライブリーハウス中銀[小田原]</t>
  </si>
  <si>
    <t>小田原市久野455-1</t>
  </si>
  <si>
    <t>中銀インテグレーション株式会社</t>
  </si>
  <si>
    <t>東京都中央区勝どき2丁目8番12号</t>
  </si>
  <si>
    <t>神２７（２）００４</t>
  </si>
  <si>
    <t>桜山ハイム結生弐番館</t>
  </si>
  <si>
    <t>逗子市桜山5丁目46番17号</t>
  </si>
  <si>
    <t>桜山ハイム結生弐番館管理組合　理事長</t>
  </si>
  <si>
    <t>神奈川県逗子市桜山5丁目46番17号</t>
  </si>
  <si>
    <t>神２６（２）００４</t>
  </si>
  <si>
    <t>ディーフェスタ藤沢</t>
  </si>
  <si>
    <t>藤沢市高倉2118番</t>
  </si>
  <si>
    <t>東京都新宿区西新宿6丁目11番3号</t>
  </si>
  <si>
    <t>神２０２２</t>
  </si>
  <si>
    <t>神２０２２（１）００３</t>
  </si>
  <si>
    <t>ゆいま～るケア湘南平塚</t>
  </si>
  <si>
    <t>平塚市東八幡三丁目13番13号</t>
  </si>
  <si>
    <t>株式会社コミュニティネット</t>
  </si>
  <si>
    <t>東京都多摩市中沢二丁目５番３号</t>
  </si>
  <si>
    <t>神２３（３）０２０</t>
  </si>
  <si>
    <t>桜山ハイム結生</t>
  </si>
  <si>
    <t>逗子市桜山5-39-16</t>
  </si>
  <si>
    <t>株式会社結生</t>
  </si>
  <si>
    <t>神奈川県逗子市桜山5-1-1</t>
  </si>
  <si>
    <t>神３０（１）００２</t>
  </si>
  <si>
    <t>ホームステーションらいふ大和</t>
  </si>
  <si>
    <t>大和市深見台1丁目9-6</t>
  </si>
  <si>
    <t>神２４（3）０１９</t>
  </si>
  <si>
    <t>ロイヤルレジデンス綾瀬</t>
  </si>
  <si>
    <t>綾瀬市深谷上7丁目18-7</t>
  </si>
  <si>
    <t>株式会社社会福祉総合研究所</t>
  </si>
  <si>
    <t>東京都新宿区西新宿七丁目９番１８号</t>
  </si>
  <si>
    <t>神２５（２）００３</t>
  </si>
  <si>
    <t>ふるさとホーム綾瀬</t>
  </si>
  <si>
    <t>綾瀬市寺尾南二丁目3番32号</t>
  </si>
  <si>
    <t>東京都港区西新橋一丁目15番4号　銀泉西新橋ビル8階</t>
  </si>
  <si>
    <t>神２６（２）０１３</t>
  </si>
  <si>
    <t>ふるさとホーム秦野</t>
  </si>
  <si>
    <t>秦野市平沢1303番1</t>
  </si>
  <si>
    <t>神２６（２）０２３</t>
  </si>
  <si>
    <t>ふるさとホーム渋沢</t>
  </si>
  <si>
    <t>秦野市菩提246番1</t>
  </si>
  <si>
    <t>神２９（２）００３</t>
  </si>
  <si>
    <t>ふるさとホーム茅ヶ崎</t>
  </si>
  <si>
    <t>茅ヶ崎市南湖四丁目11-21</t>
  </si>
  <si>
    <t>神２４（３）０１８</t>
  </si>
  <si>
    <t>レジデンス大和</t>
  </si>
  <si>
    <t>大和市上和田2733-5</t>
  </si>
  <si>
    <t>日本シニアライフ株式会社</t>
  </si>
  <si>
    <t>東京都港区東麻布一丁目25番3号</t>
  </si>
  <si>
    <t>神２５（２）０１２</t>
  </si>
  <si>
    <t>なごやかレジデンス高座渋谷</t>
  </si>
  <si>
    <t>大和市渋谷１丁目４番地８号</t>
  </si>
  <si>
    <t>株式会社やまねメディカル</t>
  </si>
  <si>
    <t>東京都中央区日本橋室町一丁目２番６号</t>
  </si>
  <si>
    <t>神２５（２）０１７</t>
  </si>
  <si>
    <t>なごやかレジデンス藤沢本町</t>
  </si>
  <si>
    <t>藤沢市藤沢５丁目３番１６号</t>
  </si>
  <si>
    <t>神２５（２）０１４</t>
  </si>
  <si>
    <t>なごやかレジデンス西鶴間</t>
  </si>
  <si>
    <t>大和市西鶴間７丁目１７－２２</t>
  </si>
  <si>
    <t>神２０２０（１）００２</t>
  </si>
  <si>
    <t>なごやかレジデンス茅ヶ崎</t>
  </si>
  <si>
    <t>茅ヶ崎市元町11番8号</t>
  </si>
  <si>
    <t>０３１</t>
  </si>
  <si>
    <t>神２４（3）０３１</t>
  </si>
  <si>
    <t>ふるさとホーム本厚木</t>
  </si>
  <si>
    <t>厚木市恩名五丁目3番30号</t>
  </si>
  <si>
    <t>神２７（２）００３</t>
  </si>
  <si>
    <t>マザーホーム戸室</t>
  </si>
  <si>
    <t>厚木市戸室１丁目29番1号</t>
  </si>
  <si>
    <t>社会医療法人社団三思会</t>
  </si>
  <si>
    <t>神奈川県厚木市船子232番地</t>
  </si>
  <si>
    <t>神２９（２）００６</t>
  </si>
  <si>
    <t>リビングケア唯の家　伊勢原高森</t>
  </si>
  <si>
    <t>伊勢原市高森3004番7</t>
  </si>
  <si>
    <t>株式会社リビングケア</t>
  </si>
  <si>
    <t>神奈川県厚木市田村町5-35</t>
  </si>
  <si>
    <t>０１５</t>
  </si>
  <si>
    <t>神２３（３）０１５</t>
  </si>
  <si>
    <t>スカイステーション</t>
  </si>
  <si>
    <t>大和市渋谷４-8-4</t>
  </si>
  <si>
    <t>株式会社アイシマ</t>
  </si>
  <si>
    <t>神奈川県横浜市瀬谷区卸本町9279-43</t>
  </si>
  <si>
    <t>神２９（２）００５</t>
  </si>
  <si>
    <t>ふるさとホーム三浦海岸</t>
  </si>
  <si>
    <t>三浦市南下浦町上宮田1125-6</t>
  </si>
  <si>
    <t>神２０２１</t>
  </si>
  <si>
    <t>神２０２１（１）００１</t>
  </si>
  <si>
    <t>ふるさとホーム厚木上依知</t>
  </si>
  <si>
    <t>厚木市上依知1465番地</t>
  </si>
  <si>
    <t>東京都港区西新橋一丁目15番4号 銀泉西新橋ビル8階</t>
  </si>
  <si>
    <t>神２９（2）０１２</t>
  </si>
  <si>
    <t>リビングケア唯の家　平塚大神壱番館</t>
  </si>
  <si>
    <t>平塚市大神1795番地の3</t>
  </si>
  <si>
    <t>神２９（２）０１１</t>
  </si>
  <si>
    <t>リビングケア唯の家　平塚大神弐番館</t>
  </si>
  <si>
    <t>平塚市大神1799番地の1</t>
  </si>
  <si>
    <t>神２５（２）００５</t>
  </si>
  <si>
    <t>ケアプロ２１いせはら</t>
  </si>
  <si>
    <t>伊勢原市田中1154番地10</t>
  </si>
  <si>
    <t>株式会社　ティー・シー・エス</t>
  </si>
  <si>
    <t>神奈川県平塚市土屋772番地１</t>
  </si>
  <si>
    <t>神２６（２）００１</t>
  </si>
  <si>
    <t>いちごホーム</t>
  </si>
  <si>
    <t>藤沢市長後1163-2</t>
  </si>
  <si>
    <t>一般財団法人聖マリアンナ会</t>
  </si>
  <si>
    <t>神奈川県川崎市宮前区有馬4-17-23</t>
  </si>
  <si>
    <t>神２０２３</t>
  </si>
  <si>
    <t>神２０２３（１）００１</t>
  </si>
  <si>
    <t>シャロームつきみ野</t>
  </si>
  <si>
    <t>大和市下鶴間215</t>
  </si>
  <si>
    <t>株式会社シャローム木下</t>
  </si>
  <si>
    <t>神奈川県大和市下鶴間216</t>
  </si>
  <si>
    <t>神２０２３（１）００２</t>
  </si>
  <si>
    <t>シャロームつきみ野弐号館</t>
  </si>
  <si>
    <t>大和市下鶴間5140</t>
  </si>
  <si>
    <t>神２６（２）０１４</t>
  </si>
  <si>
    <t>介護付有料老人ホーム「健康倶楽部館　ファンコート厚木」</t>
  </si>
  <si>
    <t>厚木市上依知字溝野１８１番地</t>
  </si>
  <si>
    <t>医療法人社団　平成会</t>
  </si>
  <si>
    <t>福島県大沼郡会津美里町荻窪字上野１８５番地</t>
  </si>
  <si>
    <t>神３０（１）００７</t>
  </si>
  <si>
    <t>レジデンスりんどう</t>
  </si>
  <si>
    <t>伊勢原市上粕屋765-1</t>
  </si>
  <si>
    <t>エィチ・ビーアンドシー株式会社</t>
  </si>
  <si>
    <t>東京都中央区明石町11-15</t>
  </si>
  <si>
    <t>神２０２２（１）００２</t>
  </si>
  <si>
    <t>かがやきレジデンス大和</t>
  </si>
  <si>
    <t>大和市深見東一丁目4番10号</t>
  </si>
  <si>
    <t>神２９（2）００８</t>
  </si>
  <si>
    <t>うぃずＹｏｕやまと</t>
  </si>
  <si>
    <t>大和市深見西8丁目２－１０</t>
  </si>
  <si>
    <t>株式会社日本ライフデザイン</t>
  </si>
  <si>
    <t>東京都中央区銀座7-4-12</t>
  </si>
  <si>
    <t>神２９（２）００７</t>
  </si>
  <si>
    <t>ふるさとホーム海老名</t>
  </si>
  <si>
    <t>海老名市杉久保北2丁目19番8号</t>
  </si>
  <si>
    <t>東京都港区西新橋一丁目１５番４号　銀泉西新橋ビル8階</t>
  </si>
  <si>
    <t>神２９（2）０１０</t>
  </si>
  <si>
    <t>ふるさとホーム小田原あしがら</t>
  </si>
  <si>
    <t>小田原市多古304-1</t>
  </si>
  <si>
    <t>神２５（２）０１５</t>
  </si>
  <si>
    <t>ファミリー・ホスピス鴨宮ハウス</t>
  </si>
  <si>
    <t>小田原市西酒匂37386</t>
  </si>
  <si>
    <t>ファミリー・ホスピス株式会社</t>
  </si>
  <si>
    <t>東京都千代田区丸の内3-3-1</t>
  </si>
  <si>
    <t>神２５（２）０２１</t>
  </si>
  <si>
    <t>そんぽの家Ｓ湘南台</t>
  </si>
  <si>
    <t>藤沢市湘南台四丁目26番地の１</t>
  </si>
  <si>
    <t>ＳＯＭＰＯケア株式会社</t>
  </si>
  <si>
    <t>東京都品川区東品川四丁目12番8号</t>
  </si>
  <si>
    <t>神２８（２）００１</t>
  </si>
  <si>
    <t>ＳＯＭＰＯケア　ラヴィーレレジデンス湘南辻堂</t>
  </si>
  <si>
    <t>茅ヶ崎市赤松町13番16号</t>
  </si>
  <si>
    <t>東京都品川区東品川四丁目１２番８号</t>
  </si>
  <si>
    <t>神２７（２）００１</t>
  </si>
  <si>
    <t>グレイプス辻堂西海岸</t>
  </si>
  <si>
    <t>藤沢市辻堂西海岸二丁目12番2号</t>
  </si>
  <si>
    <t>神２６（２）００８</t>
  </si>
  <si>
    <t>ウェルライフヴィラ寒川一之宮</t>
  </si>
  <si>
    <t>高座郡寒川町一之宮２丁目25-17</t>
  </si>
  <si>
    <t>神奈川県茅ヶ崎市茅ヶ崎１丁目2-66</t>
  </si>
  <si>
    <t>神２７（２）００８</t>
  </si>
  <si>
    <t>小田急のサービス付き高齢者向け住宅　レオーダ藤沢</t>
  </si>
  <si>
    <t>藤沢市鵠沼石上1丁目13番15号</t>
  </si>
  <si>
    <t>小田急不動産株式会社</t>
  </si>
  <si>
    <t>東京都渋谷区初台一丁目47番1号</t>
  </si>
  <si>
    <t>神２５（２）０１９</t>
  </si>
  <si>
    <t>鎌倉ケアハートガーデン　サービス付き高齢者向け住宅　レーベン湘南</t>
  </si>
  <si>
    <t>鎌倉市植木624-1</t>
  </si>
  <si>
    <t>三菱電機ライフサービス株式会社　湘南支社</t>
  </si>
  <si>
    <t>神奈川県鎌倉市山崎365番9</t>
  </si>
  <si>
    <t>神２６（２）０２５</t>
  </si>
  <si>
    <t>介護付き有料老人ホームグランデュオイルカ2号館</t>
  </si>
  <si>
    <t>足柄上郡大井町金子1012-1</t>
  </si>
  <si>
    <t>株式会社リフテック</t>
  </si>
  <si>
    <t>神奈川県足柄上郡大井町金子1012-1</t>
  </si>
  <si>
    <t>神３１（１）００１</t>
  </si>
  <si>
    <t>ファミリー・ホスピス鴨宮ハウス弐番館</t>
  </si>
  <si>
    <t>小田原市西酒匂2丁目5番18</t>
  </si>
  <si>
    <t>東京都千代田区丸の内三丁目3番1号　新東京ビル2階</t>
  </si>
  <si>
    <t>神２３（３）００１</t>
  </si>
  <si>
    <t>グランドマスト北鎌倉</t>
  </si>
  <si>
    <t>鎌倉市台５丁目12-10</t>
  </si>
  <si>
    <t>積水ハウス不動産東京株式会社</t>
  </si>
  <si>
    <t>東京都渋谷区代々木2-1-1</t>
  </si>
  <si>
    <t>神２８（２）００４</t>
  </si>
  <si>
    <t>マストクレリアン鎌倉</t>
  </si>
  <si>
    <t>鎌倉市大船5-2-26</t>
  </si>
  <si>
    <t>神２５（２）０１８</t>
  </si>
  <si>
    <t>カサボニータ海老名</t>
  </si>
  <si>
    <t>海老名市今里一丁目10番12号</t>
  </si>
  <si>
    <t>社会医療法人ジャパンメディカルアライアンス</t>
  </si>
  <si>
    <t>神奈川県海老名市河原口1320番地</t>
  </si>
  <si>
    <t>神２６（２）０１１</t>
  </si>
  <si>
    <t>クロスハート藤沢本町</t>
  </si>
  <si>
    <t>藤沢市白旗1-12-26</t>
  </si>
  <si>
    <t>社会福祉法人伸こう福祉会</t>
  </si>
  <si>
    <t>神奈川県横浜市栄区公田町1020-5</t>
  </si>
  <si>
    <t>神２７（２）００７</t>
  </si>
  <si>
    <t>ウエリスオリーブ鵠沼松が岡</t>
  </si>
  <si>
    <t>藤沢市鵠沼松が岡２丁目３番８号</t>
  </si>
  <si>
    <t>エヌ・ティ・ティ都市開発株式会社</t>
  </si>
  <si>
    <t>東京都千代田区外神田4-14-1</t>
  </si>
  <si>
    <t>神２７（２）００９</t>
  </si>
  <si>
    <t>ウエリスオリーブ鎌倉岩瀬</t>
  </si>
  <si>
    <t>鎌倉市岩瀬一丁目２３番１９号</t>
  </si>
  <si>
    <t>神２０２０（１）００３</t>
  </si>
  <si>
    <t>サービス付き高齢者向け住宅　サンホーム鶴間　ひだまり</t>
  </si>
  <si>
    <t>大和市西鶴間八丁目1番2号</t>
  </si>
  <si>
    <t>社会福祉法人　大和清風会</t>
  </si>
  <si>
    <t>神奈川県大和市西鶴間八丁目1番2号</t>
  </si>
  <si>
    <t>神２６（２）０１８</t>
  </si>
  <si>
    <t>コンフォータス湘南台</t>
  </si>
  <si>
    <t>藤沢市湘南台二丁目２３番２号</t>
  </si>
  <si>
    <t>株式会社ケアネット徳洲会</t>
  </si>
  <si>
    <t>東京都千代田区麹町２－３－３　ＦＤＣ麹町ビル４階</t>
  </si>
  <si>
    <t>神２８（２）００６</t>
  </si>
  <si>
    <t>スミレの花</t>
  </si>
  <si>
    <t>藤沢市小塚380番地の１　スミレの花</t>
  </si>
  <si>
    <t>医療法人社団清心会</t>
  </si>
  <si>
    <t>神奈川県藤沢市小塚383番地</t>
  </si>
  <si>
    <t>神２０２２（１）００１</t>
  </si>
  <si>
    <t>あやめの郷　座間</t>
  </si>
  <si>
    <t>座間市緑ヶ丘二丁目28番9号</t>
  </si>
  <si>
    <t>株式会社ファーストナース</t>
  </si>
  <si>
    <t>東京都港区新橋二丁目12番16号</t>
  </si>
  <si>
    <t>神２９（2）００２</t>
  </si>
  <si>
    <t>エルダーガーデン大和</t>
  </si>
  <si>
    <t>大和市中央1丁目７－７</t>
  </si>
  <si>
    <t>大東建託パートナーズ株式会社</t>
  </si>
  <si>
    <t>東京都港区港南二丁目16番1号</t>
  </si>
  <si>
    <t>神２３（３）００２</t>
  </si>
  <si>
    <t>センチュリーガーデンズ東大竹</t>
  </si>
  <si>
    <t>伊勢原市東大竹2-25-1</t>
  </si>
  <si>
    <t>センチュリーハウジング株式会社</t>
  </si>
  <si>
    <t>神奈川県伊勢原市田中84-1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</si>
</sst>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
    <numFmt numFmtId="177" formatCode="\(\ 0.0%\ \)"/>
    <numFmt numFmtId="178" formatCode="0_);[Red]\(0\)"/>
    <numFmt numFmtId="179" formatCode="0_ &quot;人&quot;"/>
    <numFmt numFmtId="180" formatCode="\(@\)"/>
    <numFmt numFmtId="181" formatCode="0.0_);[Red]\(0.0\)"/>
    <numFmt numFmtId="182" formatCode="0_);\(0\)"/>
    <numFmt numFmtId="183" formatCode="0\ &quot;戸&quot;"/>
    <numFmt numFmtId="184" formatCode="#&quot;戸&quot;"/>
    <numFmt numFmtId="185" formatCode="#&quot;人&quot;"/>
    <numFmt numFmtId="186" formatCode="0.0&quot;時間&quot;"/>
    <numFmt numFmtId="187" formatCode="yyyy/m/d;@"/>
    <numFmt numFmtId="188" formatCode="0_ "/>
    <numFmt numFmtId="189" formatCode="[$-411]ggge&quot;年&quot;m&quot;月&quot;d&quot;日&quot;;@"/>
    <numFmt numFmtId="190" formatCode="0.00_ "/>
    <numFmt numFmtId="191" formatCode="0.0_ "/>
  </numFmts>
  <fonts count="62">
    <font>
      <sz val="12"/>
      <color theme="1"/>
      <name val="ＭＳ 明朝"/>
      <family val="2"/>
      <charset val="128"/>
    </font>
    <font>
      <sz val="12"/>
      <name val="ＭＳ 明朝"/>
      <family val="1"/>
      <charset val="128"/>
    </font>
    <font>
      <sz val="6"/>
      <name val="ＭＳ 明朝"/>
      <family val="2"/>
      <charset val="128"/>
    </font>
    <font>
      <b/>
      <sz val="14"/>
      <name val="ＭＳ Ｐゴシック"/>
      <family val="3"/>
      <charset val="128"/>
    </font>
    <font>
      <sz val="11"/>
      <color indexed="8"/>
      <name val="ＭＳ Ｐゴシック"/>
      <family val="3"/>
      <charset val="128"/>
      <scheme val="minor"/>
    </font>
    <font>
      <b/>
      <sz val="10"/>
      <name val="ＭＳ ゴシック"/>
      <family val="3"/>
      <charset val="128"/>
    </font>
    <font>
      <sz val="6"/>
      <name val="ＭＳ Ｐゴシック"/>
      <family val="3"/>
      <charset val="128"/>
    </font>
    <font>
      <b/>
      <sz val="12"/>
      <name val="ＭＳ ゴシック"/>
      <family val="3"/>
      <charset val="128"/>
    </font>
    <font>
      <b/>
      <sz val="10"/>
      <color rgb="FFFF0000"/>
      <name val="ＭＳ ゴシック"/>
      <family val="3"/>
      <charset val="128"/>
    </font>
    <font>
      <sz val="10"/>
      <color indexed="8"/>
      <name val="ＭＳ ゴシック"/>
      <family val="3"/>
      <charset val="128"/>
    </font>
    <font>
      <b/>
      <sz val="10"/>
      <color indexed="8"/>
      <name val="ＭＳ ゴシック"/>
      <family val="3"/>
      <charset val="128"/>
    </font>
    <font>
      <sz val="10"/>
      <name val="ＭＳ 明朝"/>
      <family val="1"/>
      <charset val="128"/>
    </font>
    <font>
      <sz val="9"/>
      <color indexed="8"/>
      <name val="ＭＳ ゴシック"/>
      <family val="3"/>
      <charset val="128"/>
    </font>
    <font>
      <sz val="10"/>
      <name val="HGPｺﾞｼｯｸM"/>
      <family val="3"/>
      <charset val="128"/>
    </font>
    <font>
      <b/>
      <sz val="10"/>
      <name val="HGPｺﾞｼｯｸM"/>
      <family val="3"/>
      <charset val="128"/>
    </font>
    <font>
      <sz val="10"/>
      <color indexed="8"/>
      <name val="ＭＳ Ｐゴシック"/>
      <family val="3"/>
      <charset val="128"/>
    </font>
    <font>
      <b/>
      <sz val="10"/>
      <color rgb="FFFF0000"/>
      <name val="ＭＳ Ｐゴシック"/>
      <family val="3"/>
      <charset val="128"/>
    </font>
    <font>
      <sz val="10"/>
      <color indexed="10"/>
      <name val="HGPｺﾞｼｯｸM"/>
      <family val="3"/>
      <charset val="128"/>
    </font>
    <font>
      <sz val="11"/>
      <name val="HGPｺﾞｼｯｸM"/>
      <family val="3"/>
      <charset val="128"/>
    </font>
    <font>
      <b/>
      <sz val="10"/>
      <color indexed="10"/>
      <name val="ＭＳ ゴシック"/>
      <family val="3"/>
      <charset val="128"/>
    </font>
    <font>
      <b/>
      <sz val="8"/>
      <name val="ＭＳ ゴシック"/>
      <family val="3"/>
      <charset val="128"/>
    </font>
    <font>
      <b/>
      <sz val="11"/>
      <color indexed="10"/>
      <name val="ＭＳ ゴシック"/>
      <family val="3"/>
      <charset val="128"/>
    </font>
    <font>
      <sz val="10"/>
      <name val="ＭＳ ゴシック"/>
      <family val="3"/>
      <charset val="128"/>
    </font>
    <font>
      <sz val="9"/>
      <color indexed="8"/>
      <name val="ＭＳ Ｐゴシック"/>
      <family val="3"/>
      <charset val="128"/>
    </font>
    <font>
      <b/>
      <sz val="8"/>
      <color indexed="8"/>
      <name val="ＭＳ ゴシック"/>
      <family val="3"/>
      <charset val="128"/>
    </font>
    <font>
      <sz val="11"/>
      <color indexed="8"/>
      <name val="ＭＳ 明朝"/>
      <family val="1"/>
      <charset val="128"/>
    </font>
    <font>
      <sz val="11"/>
      <name val="ＭＳ 明朝"/>
      <family val="1"/>
      <charset val="128"/>
    </font>
    <font>
      <b/>
      <sz val="16"/>
      <name val="ＭＳ ゴシック"/>
      <family val="3"/>
      <charset val="128"/>
    </font>
    <font>
      <b/>
      <sz val="12"/>
      <color indexed="8"/>
      <name val="ＭＳ ゴシック"/>
      <family val="3"/>
      <charset val="128"/>
    </font>
    <font>
      <u/>
      <sz val="11"/>
      <color theme="10"/>
      <name val="ＭＳ Ｐゴシック"/>
      <family val="3"/>
      <charset val="128"/>
      <scheme val="minor"/>
    </font>
    <font>
      <b/>
      <sz val="9"/>
      <color indexed="8"/>
      <name val="ＭＳ ゴシック"/>
      <family val="3"/>
      <charset val="128"/>
    </font>
    <font>
      <b/>
      <sz val="9"/>
      <color theme="1"/>
      <name val="ＭＳ Ｐゴシック"/>
      <family val="3"/>
      <charset val="128"/>
      <scheme val="minor"/>
    </font>
    <font>
      <sz val="9"/>
      <color indexed="10"/>
      <name val="ＭＳ Ｐゴシック"/>
      <family val="3"/>
      <charset val="128"/>
    </font>
    <font>
      <b/>
      <sz val="9"/>
      <color rgb="FFFF0000"/>
      <name val="ＭＳ Ｐゴシック"/>
      <family val="3"/>
      <charset val="128"/>
    </font>
    <font>
      <sz val="10"/>
      <color theme="1"/>
      <name val="ＭＳ 明朝"/>
      <family val="1"/>
      <charset val="128"/>
    </font>
    <font>
      <b/>
      <sz val="9"/>
      <name val="ＭＳ Ｐゴシック"/>
      <family val="3"/>
      <charset val="128"/>
    </font>
    <font>
      <sz val="10"/>
      <color indexed="8"/>
      <name val="ＭＳ 明朝"/>
      <family val="1"/>
      <charset val="128"/>
    </font>
    <font>
      <sz val="8"/>
      <color indexed="8"/>
      <name val="ＭＳ 明朝"/>
      <family val="1"/>
      <charset val="128"/>
    </font>
    <font>
      <sz val="8.5"/>
      <color indexed="8"/>
      <name val="ＭＳ ゴシック"/>
      <family val="3"/>
      <charset val="128"/>
    </font>
    <font>
      <sz val="8"/>
      <color theme="1"/>
      <name val="ＭＳ ゴシック"/>
      <family val="3"/>
      <charset val="128"/>
    </font>
    <font>
      <sz val="10"/>
      <color theme="1"/>
      <name val="ＭＳ ゴシック"/>
      <family val="3"/>
      <charset val="128"/>
    </font>
    <font>
      <sz val="9"/>
      <name val="ＭＳ ゴシック"/>
      <family val="3"/>
      <charset val="128"/>
    </font>
    <font>
      <sz val="9"/>
      <color rgb="FFFF0000"/>
      <name val="ＭＳ Ｐゴシック"/>
      <family val="3"/>
      <charset val="128"/>
    </font>
    <font>
      <b/>
      <sz val="9"/>
      <color indexed="10"/>
      <name val="ＭＳ Ｐゴシック"/>
      <family val="3"/>
      <charset val="128"/>
    </font>
    <font>
      <sz val="10"/>
      <color rgb="FFFF0000"/>
      <name val="ＭＳ ゴシック"/>
      <family val="3"/>
      <charset val="128"/>
    </font>
    <font>
      <sz val="8"/>
      <name val="ＭＳ ゴシック"/>
      <family val="3"/>
      <charset val="128"/>
    </font>
    <font>
      <sz val="8"/>
      <color indexed="8"/>
      <name val="ＭＳ ゴシック"/>
      <family val="3"/>
      <charset val="128"/>
    </font>
    <font>
      <sz val="6"/>
      <color indexed="8"/>
      <name val="ＭＳ ゴシック"/>
      <family val="3"/>
      <charset val="128"/>
    </font>
    <font>
      <b/>
      <sz val="12"/>
      <color rgb="FFFF0000"/>
      <name val="ＭＳ ゴシック"/>
      <family val="3"/>
      <charset val="128"/>
    </font>
    <font>
      <sz val="10"/>
      <color indexed="30"/>
      <name val="ＭＳ ゴシック"/>
      <family val="3"/>
      <charset val="128"/>
    </font>
    <font>
      <b/>
      <sz val="10"/>
      <color theme="8"/>
      <name val="ＭＳ Ｐゴシック"/>
      <family val="3"/>
      <charset val="128"/>
    </font>
    <font>
      <b/>
      <sz val="11"/>
      <color theme="8"/>
      <name val="ＭＳ Ｐゴシック"/>
      <family val="3"/>
      <charset val="128"/>
      <scheme val="minor"/>
    </font>
    <font>
      <b/>
      <sz val="10"/>
      <color theme="8"/>
      <name val="ＭＳ ゴシック"/>
      <family val="3"/>
      <charset val="128"/>
    </font>
    <font>
      <sz val="9"/>
      <color theme="8"/>
      <name val="ＭＳ Ｐゴシック"/>
      <family val="3"/>
      <charset val="128"/>
    </font>
    <font>
      <sz val="10"/>
      <color theme="8"/>
      <name val="ＭＳ ゴシック"/>
      <family val="3"/>
      <charset val="128"/>
    </font>
    <font>
      <b/>
      <sz val="9"/>
      <color rgb="FFFF0000"/>
      <name val="ＭＳ Ｐゴシック"/>
      <family val="3"/>
      <charset val="128"/>
      <scheme val="minor"/>
    </font>
    <font>
      <sz val="9"/>
      <color theme="1"/>
      <name val="ＭＳ ゴシック"/>
      <family val="3"/>
      <charset val="128"/>
    </font>
    <font>
      <sz val="6"/>
      <name val="ＭＳ 明朝"/>
      <family val="1"/>
      <charset val="128"/>
    </font>
    <font>
      <sz val="9"/>
      <color theme="1"/>
      <name val="ＭＳ 明朝"/>
      <family val="1"/>
      <charset val="128"/>
    </font>
    <font>
      <sz val="9"/>
      <name val="ＭＳ 明朝"/>
      <family val="1"/>
      <charset val="128"/>
    </font>
    <font>
      <sz val="9"/>
      <color theme="1"/>
      <name val="ＭＳ 明朝"/>
      <family val="2"/>
      <charset val="128"/>
    </font>
    <font>
      <sz val="10.5"/>
      <color theme="1"/>
      <name val="Century"/>
      <family val="1"/>
    </font>
  </fonts>
  <fills count="24">
    <fill>
      <patternFill patternType="none"/>
    </fill>
    <fill>
      <patternFill patternType="gray125"/>
    </fill>
    <fill>
      <patternFill patternType="solid">
        <fgColor indexed="22"/>
        <bgColor indexed="64"/>
      </patternFill>
    </fill>
    <fill>
      <patternFill patternType="solid">
        <fgColor theme="4" tint="0.59996337778862885"/>
        <bgColor indexed="64"/>
      </patternFill>
    </fill>
    <fill>
      <patternFill patternType="solid">
        <fgColor rgb="FFFFFF99"/>
        <bgColor indexed="64"/>
      </patternFill>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3" tint="0.59996337778862885"/>
        <bgColor indexed="64"/>
      </patternFill>
    </fill>
    <fill>
      <patternFill patternType="solid">
        <fgColor theme="5" tint="0.3999450666829432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4">
    <xf numFmtId="0" fontId="0" fillId="0" borderId="0">
      <alignment vertical="center"/>
    </xf>
    <xf numFmtId="0" fontId="1" fillId="0" borderId="0">
      <alignment vertical="center"/>
    </xf>
    <xf numFmtId="0" fontId="4" fillId="0" borderId="0">
      <alignment vertical="center"/>
    </xf>
    <xf numFmtId="0" fontId="29" fillId="0" borderId="0" applyNumberFormat="0" applyFill="0" applyBorder="0" applyAlignment="0" applyProtection="0">
      <alignment vertical="center"/>
    </xf>
  </cellStyleXfs>
  <cellXfs count="751">
    <xf numFmtId="0" fontId="0" fillId="0" borderId="0" xfId="0">
      <alignment vertical="center"/>
    </xf>
    <xf numFmtId="0" fontId="1" fillId="0" borderId="0" xfId="1" applyProtection="1">
      <alignment vertical="center"/>
    </xf>
    <xf numFmtId="0" fontId="1" fillId="0" borderId="0" xfId="1">
      <alignment vertical="center"/>
    </xf>
    <xf numFmtId="0" fontId="5" fillId="2" borderId="1" xfId="2" applyFont="1" applyFill="1" applyBorder="1" applyAlignment="1" applyProtection="1">
      <alignment horizontal="distributed" vertical="distributed"/>
    </xf>
    <xf numFmtId="0" fontId="1" fillId="0" borderId="5" xfId="1" applyBorder="1" applyProtection="1">
      <alignment vertical="center"/>
    </xf>
    <xf numFmtId="0" fontId="1" fillId="0" borderId="6" xfId="1" applyBorder="1" applyProtection="1">
      <alignment vertical="center"/>
    </xf>
    <xf numFmtId="0" fontId="5" fillId="2" borderId="7" xfId="2" applyFont="1" applyFill="1" applyBorder="1" applyAlignment="1" applyProtection="1">
      <alignment horizontal="distributed" vertical="distributed"/>
    </xf>
    <xf numFmtId="0" fontId="5" fillId="2" borderId="7" xfId="2" applyFont="1" applyFill="1" applyBorder="1" applyAlignment="1" applyProtection="1">
      <alignment horizontal="distributed" vertical="distributed" wrapText="1"/>
    </xf>
    <xf numFmtId="0" fontId="5" fillId="2" borderId="13" xfId="2" applyFont="1" applyFill="1" applyBorder="1" applyAlignment="1" applyProtection="1">
      <alignment horizontal="distributed" vertical="distributed" wrapText="1"/>
    </xf>
    <xf numFmtId="0" fontId="8" fillId="0" borderId="0" xfId="2" applyFont="1" applyBorder="1" applyAlignment="1" applyProtection="1">
      <alignment vertical="top" wrapText="1"/>
    </xf>
    <xf numFmtId="0" fontId="9" fillId="0" borderId="0" xfId="1" applyFont="1" applyProtection="1">
      <alignment vertical="center"/>
      <protection locked="0"/>
    </xf>
    <xf numFmtId="0" fontId="9" fillId="0" borderId="0" xfId="1" applyFont="1">
      <alignment vertical="center"/>
    </xf>
    <xf numFmtId="0" fontId="10" fillId="0" borderId="0" xfId="1" applyFont="1" applyAlignment="1" applyProtection="1">
      <alignment vertical="center" wrapText="1"/>
      <protection locked="0"/>
    </xf>
    <xf numFmtId="0" fontId="1" fillId="0" borderId="0" xfId="1" applyProtection="1">
      <alignment vertical="center"/>
      <protection locked="0"/>
    </xf>
    <xf numFmtId="0" fontId="11" fillId="0" borderId="0" xfId="1" applyFont="1">
      <alignment vertical="center"/>
    </xf>
    <xf numFmtId="0" fontId="12" fillId="0" borderId="0" xfId="1" applyFont="1" applyAlignment="1">
      <alignment vertical="center" wrapText="1"/>
    </xf>
    <xf numFmtId="0" fontId="12" fillId="0" borderId="0" xfId="1" applyFont="1">
      <alignment vertical="center"/>
    </xf>
    <xf numFmtId="0" fontId="1" fillId="0" borderId="0" xfId="1" applyBorder="1" applyProtection="1">
      <alignment vertical="center"/>
      <protection locked="0"/>
    </xf>
    <xf numFmtId="0" fontId="13" fillId="0" borderId="0" xfId="2" applyFont="1" applyFill="1" applyBorder="1">
      <alignment vertical="center"/>
    </xf>
    <xf numFmtId="0" fontId="14" fillId="3" borderId="0" xfId="2" applyFont="1" applyFill="1" applyBorder="1" applyAlignment="1" applyProtection="1">
      <alignment horizontal="left" vertical="center"/>
    </xf>
    <xf numFmtId="0" fontId="14" fillId="3" borderId="0" xfId="2" applyFont="1" applyFill="1" applyBorder="1" applyProtection="1">
      <alignment vertical="center"/>
    </xf>
    <xf numFmtId="0" fontId="13" fillId="3" borderId="0" xfId="2" applyFont="1" applyFill="1" applyBorder="1" applyProtection="1">
      <alignment vertical="center"/>
    </xf>
    <xf numFmtId="0" fontId="13" fillId="0" borderId="0" xfId="2" applyFont="1" applyFill="1" applyBorder="1" applyProtection="1">
      <alignment vertical="center"/>
    </xf>
    <xf numFmtId="0" fontId="15" fillId="0" borderId="0" xfId="2" applyFont="1">
      <alignment vertical="center"/>
    </xf>
    <xf numFmtId="0" fontId="13" fillId="0" borderId="0" xfId="2" applyFont="1" applyFill="1" applyBorder="1" applyAlignment="1" applyProtection="1">
      <alignment vertical="center"/>
    </xf>
    <xf numFmtId="0" fontId="13" fillId="0" borderId="0" xfId="2" applyFont="1" applyFill="1" applyBorder="1" applyAlignment="1" applyProtection="1">
      <alignment vertical="top"/>
    </xf>
    <xf numFmtId="0" fontId="13" fillId="0" borderId="18" xfId="2" applyFont="1" applyFill="1" applyBorder="1" applyAlignment="1" applyProtection="1">
      <alignment vertical="center"/>
    </xf>
    <xf numFmtId="0" fontId="13" fillId="0" borderId="19" xfId="2" applyFont="1" applyFill="1" applyBorder="1" applyProtection="1">
      <alignment vertical="center"/>
    </xf>
    <xf numFmtId="0" fontId="13" fillId="0" borderId="20" xfId="2" applyFont="1" applyFill="1" applyBorder="1" applyProtection="1">
      <alignment vertical="center"/>
    </xf>
    <xf numFmtId="0" fontId="13" fillId="0" borderId="21" xfId="2" applyFont="1" applyFill="1" applyBorder="1" applyProtection="1">
      <alignment vertical="center"/>
    </xf>
    <xf numFmtId="0" fontId="13" fillId="0" borderId="22" xfId="2" applyFont="1" applyFill="1" applyBorder="1" applyProtection="1">
      <alignment vertical="center"/>
    </xf>
    <xf numFmtId="0" fontId="13" fillId="0" borderId="9" xfId="2" applyFont="1" applyFill="1" applyBorder="1" applyAlignment="1" applyProtection="1">
      <alignment horizontal="center" vertical="center"/>
    </xf>
    <xf numFmtId="179" fontId="13" fillId="0" borderId="23" xfId="2" applyNumberFormat="1" applyFont="1" applyFill="1" applyBorder="1" applyAlignment="1" applyProtection="1">
      <alignment horizontal="center" vertical="center"/>
    </xf>
    <xf numFmtId="0" fontId="13" fillId="0" borderId="26" xfId="2" applyFont="1" applyFill="1" applyBorder="1" applyAlignment="1" applyProtection="1">
      <alignment vertical="center" shrinkToFit="1"/>
    </xf>
    <xf numFmtId="0" fontId="13" fillId="0" borderId="27" xfId="2" applyFont="1" applyFill="1" applyBorder="1" applyAlignment="1" applyProtection="1">
      <alignment vertical="center" shrinkToFit="1"/>
    </xf>
    <xf numFmtId="49" fontId="13" fillId="0" borderId="0" xfId="2" applyNumberFormat="1" applyFont="1" applyFill="1" applyBorder="1">
      <alignment vertical="center"/>
    </xf>
    <xf numFmtId="179" fontId="13" fillId="0" borderId="29" xfId="2" applyNumberFormat="1" applyFont="1" applyFill="1" applyBorder="1" applyAlignment="1" applyProtection="1">
      <alignment horizontal="center" vertical="center"/>
    </xf>
    <xf numFmtId="0" fontId="13" fillId="0" borderId="5" xfId="2" applyFont="1" applyFill="1" applyBorder="1" applyProtection="1">
      <alignment vertical="center"/>
    </xf>
    <xf numFmtId="0" fontId="13" fillId="0" borderId="6" xfId="2" applyFont="1" applyFill="1" applyBorder="1" applyProtection="1">
      <alignment vertical="center"/>
    </xf>
    <xf numFmtId="0" fontId="13" fillId="0" borderId="31" xfId="2" applyFont="1" applyFill="1" applyBorder="1" applyProtection="1">
      <alignment vertical="center"/>
    </xf>
    <xf numFmtId="49" fontId="14" fillId="0" borderId="0" xfId="2" applyNumberFormat="1" applyFont="1" applyFill="1" applyBorder="1" applyAlignment="1">
      <alignment horizontal="left" vertical="center"/>
    </xf>
    <xf numFmtId="49" fontId="14" fillId="0" borderId="0" xfId="2" applyNumberFormat="1" applyFont="1" applyFill="1" applyBorder="1" applyAlignment="1" applyProtection="1">
      <alignment horizontal="left" vertical="center"/>
    </xf>
    <xf numFmtId="49" fontId="14" fillId="0" borderId="0" xfId="2" applyNumberFormat="1" applyFont="1" applyFill="1" applyBorder="1" applyAlignment="1">
      <alignment vertical="center"/>
    </xf>
    <xf numFmtId="0" fontId="13" fillId="0" borderId="0" xfId="2" applyFont="1" applyFill="1" applyBorder="1" applyAlignment="1" applyProtection="1">
      <alignment vertical="center" wrapText="1"/>
    </xf>
    <xf numFmtId="0" fontId="13" fillId="0" borderId="21" xfId="2" applyFont="1" applyFill="1" applyBorder="1" applyAlignment="1" applyProtection="1">
      <alignment vertical="center" wrapText="1"/>
    </xf>
    <xf numFmtId="0" fontId="13" fillId="0" borderId="9" xfId="2" applyFont="1" applyFill="1" applyBorder="1" applyAlignment="1" applyProtection="1">
      <alignment horizontal="left" vertical="center"/>
    </xf>
    <xf numFmtId="178" fontId="13" fillId="4" borderId="32" xfId="2" applyNumberFormat="1" applyFont="1" applyFill="1" applyBorder="1" applyAlignment="1" applyProtection="1">
      <alignment horizontal="center" vertical="center"/>
      <protection locked="0"/>
    </xf>
    <xf numFmtId="0" fontId="13" fillId="0" borderId="36" xfId="2" applyFont="1" applyFill="1" applyBorder="1" applyAlignment="1" applyProtection="1">
      <alignment vertical="center" shrinkToFit="1"/>
    </xf>
    <xf numFmtId="0" fontId="16" fillId="0" borderId="0" xfId="2" applyFont="1">
      <alignment vertical="center"/>
    </xf>
    <xf numFmtId="180" fontId="13" fillId="0" borderId="9" xfId="2" applyNumberFormat="1" applyFont="1" applyFill="1" applyBorder="1" applyAlignment="1" applyProtection="1">
      <alignment vertical="center" shrinkToFit="1"/>
    </xf>
    <xf numFmtId="180" fontId="13" fillId="0" borderId="23" xfId="2" applyNumberFormat="1" applyFont="1" applyFill="1" applyBorder="1" applyAlignment="1" applyProtection="1">
      <alignment vertical="center" shrinkToFit="1"/>
    </xf>
    <xf numFmtId="0" fontId="13" fillId="0" borderId="25" xfId="2" applyFont="1" applyFill="1" applyBorder="1" applyAlignment="1" applyProtection="1">
      <alignment horizontal="left" vertical="center"/>
    </xf>
    <xf numFmtId="0" fontId="13" fillId="0" borderId="35" xfId="2" applyFont="1" applyFill="1" applyBorder="1" applyAlignment="1" applyProtection="1">
      <alignment horizontal="left" vertical="center"/>
    </xf>
    <xf numFmtId="178" fontId="13" fillId="4" borderId="38" xfId="2" applyNumberFormat="1" applyFont="1" applyFill="1" applyBorder="1" applyAlignment="1" applyProtection="1">
      <alignment horizontal="center" vertical="center"/>
      <protection locked="0"/>
    </xf>
    <xf numFmtId="0" fontId="13" fillId="0" borderId="10" xfId="2" applyFont="1" applyFill="1" applyBorder="1" applyAlignment="1" applyProtection="1">
      <alignment horizontal="left" vertical="center"/>
    </xf>
    <xf numFmtId="178" fontId="13" fillId="4" borderId="39" xfId="2" applyNumberFormat="1" applyFont="1" applyFill="1" applyBorder="1" applyAlignment="1" applyProtection="1">
      <alignment horizontal="center" vertical="center"/>
      <protection locked="0"/>
    </xf>
    <xf numFmtId="0" fontId="13" fillId="0" borderId="9" xfId="2" applyFont="1" applyFill="1" applyBorder="1" applyAlignment="1" applyProtection="1">
      <alignment vertical="center" shrinkToFit="1"/>
    </xf>
    <xf numFmtId="0" fontId="13" fillId="0" borderId="23" xfId="2" applyFont="1" applyFill="1" applyBorder="1" applyAlignment="1" applyProtection="1">
      <alignment vertical="center" shrinkToFit="1"/>
    </xf>
    <xf numFmtId="0" fontId="17" fillId="0" borderId="0" xfId="2" applyFont="1" applyFill="1" applyBorder="1" applyProtection="1">
      <alignment vertical="center"/>
    </xf>
    <xf numFmtId="0" fontId="9" fillId="0" borderId="0" xfId="2" applyFont="1" applyFill="1" applyBorder="1" applyProtection="1">
      <alignment vertical="center"/>
    </xf>
    <xf numFmtId="0" fontId="13" fillId="0" borderId="10" xfId="2" applyFont="1" applyFill="1" applyBorder="1" applyProtection="1">
      <alignment vertical="center"/>
    </xf>
    <xf numFmtId="0" fontId="13" fillId="0" borderId="40" xfId="2" applyFont="1" applyFill="1" applyBorder="1" applyProtection="1">
      <alignment vertical="center"/>
    </xf>
    <xf numFmtId="178" fontId="13" fillId="0" borderId="9" xfId="2" applyNumberFormat="1" applyFont="1" applyFill="1" applyBorder="1" applyAlignment="1" applyProtection="1">
      <alignment vertical="center"/>
    </xf>
    <xf numFmtId="178" fontId="13" fillId="0" borderId="0" xfId="2" applyNumberFormat="1" applyFont="1" applyFill="1" applyBorder="1" applyAlignment="1" applyProtection="1">
      <alignment vertical="center"/>
    </xf>
    <xf numFmtId="179" fontId="13" fillId="0" borderId="0" xfId="2" applyNumberFormat="1" applyFont="1" applyFill="1" applyBorder="1" applyAlignment="1" applyProtection="1">
      <alignment vertical="center"/>
    </xf>
    <xf numFmtId="179" fontId="13" fillId="0" borderId="41" xfId="2" applyNumberFormat="1" applyFont="1" applyFill="1" applyBorder="1" applyAlignment="1" applyProtection="1">
      <alignment vertical="center"/>
    </xf>
    <xf numFmtId="179" fontId="13" fillId="0" borderId="22" xfId="2" applyNumberFormat="1" applyFont="1" applyFill="1" applyBorder="1" applyAlignment="1" applyProtection="1">
      <alignment horizontal="center" vertical="center"/>
    </xf>
    <xf numFmtId="0" fontId="13" fillId="0" borderId="40" xfId="2" applyFont="1" applyFill="1" applyBorder="1" applyAlignment="1" applyProtection="1">
      <alignment vertical="center" wrapText="1"/>
    </xf>
    <xf numFmtId="0" fontId="13" fillId="0" borderId="24" xfId="2" applyFont="1" applyFill="1" applyBorder="1" applyAlignment="1" applyProtection="1">
      <alignment vertical="center"/>
    </xf>
    <xf numFmtId="0" fontId="13" fillId="0" borderId="25" xfId="2" applyFont="1" applyFill="1" applyBorder="1" applyAlignment="1" applyProtection="1">
      <alignment vertical="center"/>
    </xf>
    <xf numFmtId="0" fontId="13" fillId="0" borderId="0" xfId="2" applyFont="1" applyFill="1" applyBorder="1" applyAlignment="1" applyProtection="1">
      <alignment horizontal="left" vertical="center"/>
    </xf>
    <xf numFmtId="178" fontId="13" fillId="0" borderId="25" xfId="2" applyNumberFormat="1" applyFont="1" applyFill="1" applyBorder="1" applyAlignment="1" applyProtection="1">
      <alignment horizontal="center" vertical="center"/>
    </xf>
    <xf numFmtId="180" fontId="13" fillId="0" borderId="36" xfId="2" applyNumberFormat="1" applyFont="1" applyFill="1" applyBorder="1" applyAlignment="1" applyProtection="1">
      <alignment vertical="center" shrinkToFit="1"/>
    </xf>
    <xf numFmtId="0" fontId="13" fillId="0" borderId="42" xfId="2" applyFont="1" applyFill="1" applyBorder="1" applyProtection="1">
      <alignment vertical="center"/>
    </xf>
    <xf numFmtId="178" fontId="13" fillId="0" borderId="0" xfId="2" applyNumberFormat="1" applyFont="1" applyFill="1" applyBorder="1" applyAlignment="1" applyProtection="1">
      <alignment horizontal="center" vertical="center"/>
    </xf>
    <xf numFmtId="179" fontId="13" fillId="0" borderId="0" xfId="2" applyNumberFormat="1" applyFont="1" applyFill="1" applyBorder="1" applyAlignment="1" applyProtection="1">
      <alignment vertical="center" shrinkToFit="1"/>
    </xf>
    <xf numFmtId="179" fontId="13" fillId="0" borderId="41" xfId="2" applyNumberFormat="1" applyFont="1" applyFill="1" applyBorder="1" applyAlignment="1" applyProtection="1">
      <alignment vertical="center" shrinkToFit="1"/>
    </xf>
    <xf numFmtId="0" fontId="13" fillId="0" borderId="43" xfId="2" applyFont="1" applyFill="1" applyBorder="1" applyProtection="1">
      <alignment vertical="center"/>
    </xf>
    <xf numFmtId="180" fontId="13" fillId="0" borderId="29" xfId="2" applyNumberFormat="1" applyFont="1" applyFill="1" applyBorder="1" applyAlignment="1" applyProtection="1">
      <alignment vertical="center" shrinkToFit="1"/>
    </xf>
    <xf numFmtId="179" fontId="13" fillId="0" borderId="23" xfId="2" applyNumberFormat="1" applyFont="1" applyFill="1" applyBorder="1" applyAlignment="1" applyProtection="1">
      <alignment vertical="center"/>
    </xf>
    <xf numFmtId="0" fontId="13" fillId="0" borderId="10" xfId="2" applyFont="1" applyFill="1" applyBorder="1" applyAlignment="1" applyProtection="1">
      <alignment vertical="center" shrinkToFit="1"/>
    </xf>
    <xf numFmtId="0" fontId="13" fillId="0" borderId="15" xfId="2" applyFont="1" applyFill="1" applyBorder="1" applyProtection="1">
      <alignment vertical="center"/>
    </xf>
    <xf numFmtId="179" fontId="13" fillId="0" borderId="36" xfId="2" applyNumberFormat="1" applyFont="1" applyFill="1" applyBorder="1" applyAlignment="1" applyProtection="1">
      <alignment vertical="center"/>
    </xf>
    <xf numFmtId="0" fontId="13" fillId="0" borderId="22" xfId="2" applyFont="1" applyFill="1" applyBorder="1" applyAlignment="1" applyProtection="1">
      <alignment horizontal="center" vertical="center" wrapText="1"/>
    </xf>
    <xf numFmtId="179" fontId="13" fillId="4" borderId="49" xfId="2" applyNumberFormat="1" applyFont="1" applyFill="1" applyBorder="1" applyAlignment="1" applyProtection="1">
      <alignment vertical="center"/>
    </xf>
    <xf numFmtId="0" fontId="8" fillId="5" borderId="0" xfId="2" applyFont="1" applyFill="1" applyBorder="1" applyAlignment="1" applyProtection="1">
      <alignment vertical="center"/>
    </xf>
    <xf numFmtId="0" fontId="11" fillId="0" borderId="43" xfId="2" applyFont="1" applyFill="1" applyBorder="1" applyProtection="1">
      <alignment vertical="center"/>
    </xf>
    <xf numFmtId="0" fontId="11" fillId="0" borderId="6" xfId="2" applyFont="1" applyFill="1" applyBorder="1" applyProtection="1">
      <alignment vertical="center"/>
    </xf>
    <xf numFmtId="0" fontId="12" fillId="0" borderId="0" xfId="2" applyFont="1" applyFill="1" applyBorder="1" applyAlignment="1" applyProtection="1">
      <alignment vertical="center" wrapText="1"/>
    </xf>
    <xf numFmtId="0" fontId="13" fillId="0" borderId="36" xfId="2" applyFont="1" applyFill="1" applyBorder="1" applyProtection="1">
      <alignment vertical="center"/>
    </xf>
    <xf numFmtId="0" fontId="13" fillId="0" borderId="30" xfId="2" applyFont="1" applyFill="1" applyBorder="1" applyAlignment="1" applyProtection="1">
      <alignment vertical="center"/>
    </xf>
    <xf numFmtId="0" fontId="13" fillId="0" borderId="29" xfId="2" applyFont="1" applyFill="1" applyBorder="1" applyProtection="1">
      <alignment vertical="center"/>
    </xf>
    <xf numFmtId="0" fontId="12" fillId="0" borderId="0" xfId="2" applyFont="1" applyFill="1" applyBorder="1" applyProtection="1">
      <alignment vertical="center"/>
    </xf>
    <xf numFmtId="178" fontId="13" fillId="0" borderId="9" xfId="2" applyNumberFormat="1" applyFont="1" applyFill="1" applyBorder="1" applyAlignment="1" applyProtection="1">
      <alignment horizontal="center" vertical="center"/>
      <protection locked="0"/>
    </xf>
    <xf numFmtId="177" fontId="13" fillId="0" borderId="9" xfId="2" applyNumberFormat="1" applyFont="1" applyFill="1" applyBorder="1" applyAlignment="1" applyProtection="1">
      <alignment vertical="center" shrinkToFit="1"/>
    </xf>
    <xf numFmtId="179" fontId="13" fillId="0" borderId="9" xfId="2" applyNumberFormat="1" applyFont="1" applyFill="1" applyBorder="1" applyAlignment="1" applyProtection="1">
      <alignment vertical="center"/>
    </xf>
    <xf numFmtId="179" fontId="13" fillId="4" borderId="49" xfId="2" applyNumberFormat="1" applyFont="1" applyFill="1" applyBorder="1" applyAlignment="1" applyProtection="1">
      <alignment horizontal="center" vertical="center"/>
    </xf>
    <xf numFmtId="177" fontId="13" fillId="0" borderId="30" xfId="2" applyNumberFormat="1" applyFont="1" applyFill="1" applyBorder="1" applyAlignment="1" applyProtection="1">
      <alignment vertical="center" shrinkToFit="1"/>
    </xf>
    <xf numFmtId="177" fontId="13" fillId="0" borderId="10" xfId="2" applyNumberFormat="1" applyFont="1" applyFill="1" applyBorder="1" applyAlignment="1" applyProtection="1">
      <alignment vertical="center" shrinkToFit="1"/>
    </xf>
    <xf numFmtId="179" fontId="13" fillId="0" borderId="10" xfId="2" applyNumberFormat="1" applyFont="1" applyFill="1" applyBorder="1" applyAlignment="1" applyProtection="1">
      <alignment vertical="center"/>
    </xf>
    <xf numFmtId="179" fontId="13" fillId="0" borderId="29" xfId="2" applyNumberFormat="1" applyFont="1" applyFill="1" applyBorder="1" applyAlignment="1" applyProtection="1">
      <alignment vertical="center"/>
    </xf>
    <xf numFmtId="179" fontId="13" fillId="0" borderId="10" xfId="2" applyNumberFormat="1" applyFont="1" applyFill="1" applyBorder="1" applyAlignment="1" applyProtection="1">
      <alignment horizontal="center" vertical="center"/>
    </xf>
    <xf numFmtId="179" fontId="13" fillId="0" borderId="41" xfId="2" applyNumberFormat="1" applyFont="1" applyFill="1" applyBorder="1" applyAlignment="1" applyProtection="1">
      <alignment horizontal="center" vertical="center"/>
    </xf>
    <xf numFmtId="177" fontId="13" fillId="0" borderId="0" xfId="2" applyNumberFormat="1" applyFont="1" applyFill="1" applyBorder="1" applyAlignment="1" applyProtection="1">
      <alignment vertical="center" shrinkToFit="1"/>
    </xf>
    <xf numFmtId="0" fontId="4" fillId="0" borderId="0" xfId="2">
      <alignment vertical="center"/>
    </xf>
    <xf numFmtId="0" fontId="4" fillId="0" borderId="0" xfId="2" applyFill="1">
      <alignment vertical="center"/>
    </xf>
    <xf numFmtId="0" fontId="18" fillId="0" borderId="0" xfId="2" applyFont="1" applyFill="1" applyBorder="1">
      <alignment vertical="center"/>
    </xf>
    <xf numFmtId="0" fontId="9" fillId="6" borderId="0" xfId="2" applyFont="1" applyFill="1" applyBorder="1" applyProtection="1">
      <alignment vertical="center"/>
    </xf>
    <xf numFmtId="0" fontId="9" fillId="0" borderId="0" xfId="2" applyFont="1" applyBorder="1">
      <alignment vertical="center"/>
    </xf>
    <xf numFmtId="0" fontId="10" fillId="0" borderId="0" xfId="2" applyFont="1" applyBorder="1">
      <alignment vertical="center"/>
    </xf>
    <xf numFmtId="0" fontId="10" fillId="6" borderId="0" xfId="2" applyFont="1" applyFill="1" applyBorder="1" applyProtection="1">
      <alignment vertical="center"/>
    </xf>
    <xf numFmtId="182" fontId="9" fillId="6" borderId="0" xfId="2" applyNumberFormat="1" applyFont="1" applyFill="1" applyBorder="1" applyAlignment="1" applyProtection="1">
      <alignment horizontal="center" vertical="center" shrinkToFit="1"/>
    </xf>
    <xf numFmtId="0" fontId="9" fillId="0" borderId="0" xfId="2" applyFont="1">
      <alignment vertical="center"/>
    </xf>
    <xf numFmtId="0" fontId="9" fillId="6" borderId="0" xfId="2" applyFont="1" applyFill="1" applyBorder="1">
      <alignment vertical="center"/>
    </xf>
    <xf numFmtId="182" fontId="9" fillId="0" borderId="0" xfId="2" applyNumberFormat="1" applyFont="1" applyBorder="1" applyAlignment="1">
      <alignment horizontal="center" vertical="center" shrinkToFit="1"/>
    </xf>
    <xf numFmtId="0" fontId="9" fillId="6" borderId="0" xfId="2" applyFont="1" applyFill="1" applyBorder="1" applyAlignment="1">
      <alignment vertical="center" shrinkToFit="1"/>
    </xf>
    <xf numFmtId="0" fontId="9" fillId="0" borderId="0" xfId="2" applyFont="1" applyAlignment="1">
      <alignment horizontal="center" vertical="center"/>
    </xf>
    <xf numFmtId="0" fontId="4" fillId="0" borderId="0" xfId="2" applyBorder="1" applyProtection="1">
      <alignment vertical="center"/>
      <protection locked="0"/>
    </xf>
    <xf numFmtId="0" fontId="25" fillId="6" borderId="0" xfId="2" applyFont="1" applyFill="1" applyBorder="1" applyProtection="1">
      <alignment vertical="center"/>
    </xf>
    <xf numFmtId="0" fontId="9" fillId="6" borderId="0" xfId="2" applyFont="1" applyFill="1" applyBorder="1" applyAlignment="1" applyProtection="1">
      <alignment vertical="center"/>
    </xf>
    <xf numFmtId="0" fontId="9" fillId="6" borderId="0" xfId="2" applyFont="1" applyFill="1" applyBorder="1" applyAlignment="1" applyProtection="1">
      <alignment vertical="center" shrinkToFit="1"/>
    </xf>
    <xf numFmtId="0" fontId="26" fillId="8" borderId="0" xfId="2" applyFont="1" applyFill="1" applyBorder="1" applyProtection="1">
      <alignment vertical="center"/>
    </xf>
    <xf numFmtId="182" fontId="22" fillId="8" borderId="0" xfId="2" applyNumberFormat="1" applyFont="1" applyFill="1" applyBorder="1" applyAlignment="1" applyProtection="1">
      <alignment horizontal="center" vertical="center" shrinkToFit="1"/>
    </xf>
    <xf numFmtId="0" fontId="22" fillId="8" borderId="0" xfId="2" applyFont="1" applyFill="1" applyBorder="1" applyAlignment="1" applyProtection="1">
      <alignment vertical="center"/>
    </xf>
    <xf numFmtId="0" fontId="9" fillId="2" borderId="8" xfId="2" applyFont="1" applyFill="1" applyBorder="1" applyAlignment="1" applyProtection="1">
      <alignment horizontal="center" vertical="center"/>
    </xf>
    <xf numFmtId="0" fontId="9" fillId="2" borderId="23" xfId="2" applyFont="1" applyFill="1" applyBorder="1" applyAlignment="1" applyProtection="1">
      <alignment horizontal="center" vertical="center" shrinkToFit="1"/>
    </xf>
    <xf numFmtId="0" fontId="10" fillId="6" borderId="0" xfId="2" applyFont="1" applyFill="1" applyBorder="1" applyAlignment="1" applyProtection="1">
      <alignment horizontal="center" vertical="center"/>
    </xf>
    <xf numFmtId="0" fontId="9" fillId="8" borderId="25" xfId="2" applyFont="1" applyFill="1" applyBorder="1" applyAlignment="1" applyProtection="1">
      <alignment horizontal="distributed" vertical="center" indent="1"/>
    </xf>
    <xf numFmtId="0" fontId="10" fillId="8" borderId="25" xfId="2" applyFont="1" applyFill="1" applyBorder="1" applyAlignment="1" applyProtection="1">
      <alignment horizontal="left" vertical="center" indent="1" shrinkToFit="1"/>
    </xf>
    <xf numFmtId="0" fontId="9" fillId="6" borderId="0" xfId="2" applyFont="1" applyFill="1" applyAlignment="1" applyProtection="1">
      <alignment horizontal="center" vertical="center"/>
    </xf>
    <xf numFmtId="0" fontId="9" fillId="6" borderId="0" xfId="2" applyFont="1" applyFill="1" applyBorder="1" applyAlignment="1" applyProtection="1">
      <alignment horizontal="center" vertical="center" shrinkToFit="1"/>
    </xf>
    <xf numFmtId="0" fontId="24" fillId="2" borderId="8" xfId="2" applyFont="1" applyFill="1" applyBorder="1" applyAlignment="1" applyProtection="1">
      <alignment horizontal="center" vertical="center" wrapText="1"/>
    </xf>
    <xf numFmtId="0" fontId="36" fillId="0" borderId="17" xfId="2" applyFont="1" applyBorder="1" applyAlignment="1" applyProtection="1">
      <alignment horizontal="center" vertical="center" shrinkToFit="1"/>
    </xf>
    <xf numFmtId="0" fontId="11" fillId="6" borderId="17" xfId="2" applyFont="1" applyFill="1" applyBorder="1" applyAlignment="1" applyProtection="1">
      <alignment horizontal="center" vertical="center" shrinkToFit="1"/>
    </xf>
    <xf numFmtId="0" fontId="9" fillId="6" borderId="0" xfId="2" applyFont="1" applyFill="1" applyProtection="1">
      <alignment vertical="center"/>
    </xf>
    <xf numFmtId="0" fontId="9" fillId="0" borderId="30" xfId="2" applyFont="1" applyFill="1" applyBorder="1" applyAlignment="1" applyProtection="1">
      <alignment horizontal="left" vertical="center" indent="1"/>
    </xf>
    <xf numFmtId="0" fontId="9" fillId="0" borderId="29" xfId="2" applyFont="1" applyFill="1" applyBorder="1" applyAlignment="1" applyProtection="1">
      <alignment horizontal="left" vertical="center" indent="1"/>
    </xf>
    <xf numFmtId="0" fontId="9" fillId="6" borderId="0" xfId="2" applyFont="1" applyFill="1" applyBorder="1" applyAlignment="1" applyProtection="1">
      <alignment horizontal="left" vertical="center" shrinkToFit="1"/>
    </xf>
    <xf numFmtId="0" fontId="9" fillId="0" borderId="28" xfId="2" applyFont="1" applyFill="1" applyBorder="1" applyAlignment="1" applyProtection="1">
      <alignment horizontal="left" vertical="center" indent="1"/>
    </xf>
    <xf numFmtId="0" fontId="9" fillId="0" borderId="41" xfId="2" applyFont="1" applyFill="1" applyBorder="1" applyAlignment="1" applyProtection="1">
      <alignment horizontal="left" vertical="center" indent="1"/>
    </xf>
    <xf numFmtId="0" fontId="9" fillId="6" borderId="0" xfId="2" applyFont="1" applyFill="1" applyBorder="1" applyAlignment="1" applyProtection="1">
      <alignment vertical="center" textRotation="255" shrinkToFit="1"/>
    </xf>
    <xf numFmtId="0" fontId="9" fillId="0" borderId="0" xfId="2" applyFont="1" applyFill="1" applyBorder="1" applyAlignment="1" applyProtection="1">
      <alignment horizontal="left" vertical="center" indent="1"/>
    </xf>
    <xf numFmtId="0" fontId="36" fillId="0" borderId="25" xfId="2" applyFont="1" applyBorder="1" applyAlignment="1" applyProtection="1">
      <alignment horizontal="center" vertical="center" shrinkToFit="1"/>
    </xf>
    <xf numFmtId="0" fontId="9" fillId="6" borderId="0" xfId="2" applyFont="1" applyFill="1" applyAlignment="1" applyProtection="1">
      <alignment vertical="center"/>
    </xf>
    <xf numFmtId="0" fontId="9" fillId="0" borderId="0" xfId="2" applyFont="1" applyAlignment="1">
      <alignment vertical="center"/>
    </xf>
    <xf numFmtId="0" fontId="36" fillId="0" borderId="0" xfId="2" applyFont="1" applyBorder="1" applyAlignment="1" applyProtection="1">
      <alignment horizontal="center" vertical="center" shrinkToFit="1"/>
    </xf>
    <xf numFmtId="0" fontId="22" fillId="6" borderId="0" xfId="2" applyFont="1" applyFill="1" applyBorder="1" applyAlignment="1" applyProtection="1">
      <alignment horizontal="left" vertical="center" shrinkToFit="1"/>
    </xf>
    <xf numFmtId="0" fontId="37" fillId="0" borderId="17" xfId="2" applyFont="1" applyBorder="1" applyAlignment="1" applyProtection="1">
      <alignment horizontal="center" vertical="center" wrapText="1" shrinkToFit="1"/>
    </xf>
    <xf numFmtId="0" fontId="11" fillId="6" borderId="17" xfId="2" applyFont="1" applyFill="1" applyBorder="1" applyAlignment="1" applyProtection="1">
      <alignment horizontal="left" vertical="center" shrinkToFit="1"/>
    </xf>
    <xf numFmtId="0" fontId="10" fillId="8" borderId="28" xfId="2" applyFont="1" applyFill="1" applyBorder="1" applyAlignment="1" applyProtection="1">
      <alignment horizontal="center" vertical="center" textRotation="255"/>
    </xf>
    <xf numFmtId="0" fontId="4" fillId="8" borderId="0" xfId="2" applyFill="1" applyBorder="1" applyAlignment="1" applyProtection="1">
      <alignment vertical="center"/>
    </xf>
    <xf numFmtId="0" fontId="4" fillId="8" borderId="28" xfId="2" applyFill="1" applyBorder="1" applyAlignment="1" applyProtection="1">
      <alignment vertical="center"/>
    </xf>
    <xf numFmtId="0" fontId="4" fillId="0" borderId="30" xfId="2" applyBorder="1" applyAlignment="1" applyProtection="1">
      <alignment vertical="center"/>
    </xf>
    <xf numFmtId="0" fontId="4" fillId="0" borderId="10" xfId="2" applyBorder="1" applyAlignment="1" applyProtection="1">
      <alignment vertical="center"/>
    </xf>
    <xf numFmtId="0" fontId="40" fillId="8" borderId="9" xfId="2" applyFont="1" applyFill="1" applyBorder="1" applyAlignment="1" applyProtection="1">
      <alignment horizontal="left" vertical="center" wrapText="1"/>
    </xf>
    <xf numFmtId="0" fontId="40" fillId="8" borderId="23" xfId="2" applyFont="1" applyFill="1" applyBorder="1" applyAlignment="1" applyProtection="1">
      <alignment horizontal="left" vertical="center" wrapText="1"/>
    </xf>
    <xf numFmtId="0" fontId="36" fillId="6" borderId="0" xfId="2" applyFont="1" applyFill="1" applyBorder="1" applyAlignment="1" applyProtection="1">
      <alignment vertical="center" wrapText="1"/>
    </xf>
    <xf numFmtId="0" fontId="36" fillId="6" borderId="0" xfId="2" applyFont="1" applyFill="1" applyBorder="1" applyAlignment="1" applyProtection="1">
      <alignment vertical="top" wrapText="1"/>
    </xf>
    <xf numFmtId="0" fontId="7" fillId="6" borderId="0" xfId="2" applyFont="1" applyFill="1" applyBorder="1" applyAlignment="1" applyProtection="1">
      <alignment vertical="center" shrinkToFit="1"/>
    </xf>
    <xf numFmtId="0" fontId="9" fillId="0" borderId="0" xfId="2" applyFont="1" applyFill="1" applyProtection="1">
      <alignment vertical="center"/>
    </xf>
    <xf numFmtId="0" fontId="22" fillId="8" borderId="0" xfId="2" applyFont="1" applyFill="1" applyBorder="1" applyAlignment="1" applyProtection="1">
      <alignment horizontal="left" vertical="center" shrinkToFit="1"/>
    </xf>
    <xf numFmtId="0" fontId="9" fillId="0" borderId="0" xfId="2" applyFont="1" applyFill="1" applyBorder="1" applyAlignment="1" applyProtection="1">
      <alignment vertical="center" wrapText="1"/>
    </xf>
    <xf numFmtId="0" fontId="9" fillId="2" borderId="17"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wrapText="1"/>
    </xf>
    <xf numFmtId="0" fontId="10" fillId="0" borderId="0" xfId="2" applyFont="1" applyFill="1" applyBorder="1" applyAlignment="1" applyProtection="1">
      <alignment vertical="center" wrapText="1"/>
    </xf>
    <xf numFmtId="183" fontId="10" fillId="7" borderId="17" xfId="2" applyNumberFormat="1" applyFont="1" applyFill="1" applyBorder="1" applyAlignment="1" applyProtection="1">
      <alignment horizontal="right" vertical="center" wrapText="1" indent="1"/>
      <protection locked="0"/>
    </xf>
    <xf numFmtId="184" fontId="10" fillId="0" borderId="0" xfId="2" applyNumberFormat="1" applyFont="1" applyFill="1" applyBorder="1" applyAlignment="1" applyProtection="1">
      <alignment horizontal="right" vertical="center" wrapText="1" indent="1"/>
    </xf>
    <xf numFmtId="185" fontId="10" fillId="0" borderId="0" xfId="2" applyNumberFormat="1" applyFont="1" applyFill="1" applyBorder="1" applyAlignment="1" applyProtection="1">
      <alignment horizontal="right" vertical="center" wrapText="1" indent="1"/>
    </xf>
    <xf numFmtId="0" fontId="10" fillId="0" borderId="0" xfId="2" applyFont="1" applyFill="1" applyBorder="1" applyAlignment="1" applyProtection="1">
      <alignment horizontal="center" vertical="center" textRotation="255" wrapText="1"/>
    </xf>
    <xf numFmtId="179" fontId="10" fillId="7" borderId="17" xfId="2" applyNumberFormat="1" applyFont="1" applyFill="1" applyBorder="1" applyAlignment="1" applyProtection="1">
      <alignment horizontal="right" vertical="center" wrapText="1" indent="1"/>
      <protection locked="0"/>
    </xf>
    <xf numFmtId="185" fontId="44" fillId="0" borderId="0" xfId="2" applyNumberFormat="1" applyFont="1" applyFill="1" applyBorder="1" applyAlignment="1" applyProtection="1">
      <alignment horizontal="left" vertical="center" indent="1"/>
    </xf>
    <xf numFmtId="185" fontId="19" fillId="0" borderId="0" xfId="2" applyNumberFormat="1"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9" fillId="8" borderId="0" xfId="0" applyFont="1" applyFill="1" applyBorder="1" applyAlignment="1" applyProtection="1">
      <alignment horizontal="left" vertical="center" shrinkToFit="1"/>
    </xf>
    <xf numFmtId="0" fontId="9" fillId="0" borderId="0" xfId="0" applyFont="1" applyBorder="1" applyProtection="1">
      <alignment vertical="center"/>
    </xf>
    <xf numFmtId="0" fontId="9" fillId="0" borderId="0" xfId="0" applyFont="1" applyBorder="1">
      <alignment vertical="center"/>
    </xf>
    <xf numFmtId="0" fontId="21" fillId="8"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textRotation="255" wrapText="1"/>
    </xf>
    <xf numFmtId="0" fontId="9" fillId="0" borderId="0" xfId="0" applyFont="1" applyFill="1" applyBorder="1" applyAlignment="1" applyProtection="1">
      <alignment horizontal="center" vertical="center" wrapText="1"/>
    </xf>
    <xf numFmtId="0" fontId="9" fillId="6" borderId="0" xfId="0" applyFont="1" applyFill="1" applyBorder="1" applyProtection="1">
      <alignment vertical="center"/>
    </xf>
    <xf numFmtId="0" fontId="9" fillId="6" borderId="0" xfId="0" applyFont="1" applyFill="1" applyBorder="1" applyAlignment="1" applyProtection="1">
      <alignment horizontal="left" vertical="center" shrinkToFit="1"/>
    </xf>
    <xf numFmtId="185" fontId="10" fillId="0" borderId="0" xfId="0" applyNumberFormat="1" applyFont="1" applyFill="1" applyBorder="1" applyAlignment="1" applyProtection="1">
      <alignment horizontal="right" vertical="center" wrapText="1" indent="1"/>
    </xf>
    <xf numFmtId="0" fontId="9" fillId="0" borderId="0" xfId="0" applyFont="1" applyFill="1" applyBorder="1" applyProtection="1">
      <alignment vertical="center"/>
    </xf>
    <xf numFmtId="0" fontId="9" fillId="2" borderId="17" xfId="0" applyFont="1" applyFill="1" applyBorder="1" applyAlignment="1" applyProtection="1">
      <alignment horizontal="center" vertical="center" wrapText="1"/>
    </xf>
    <xf numFmtId="0" fontId="46" fillId="2" borderId="17" xfId="0" applyFont="1" applyFill="1" applyBorder="1" applyAlignment="1" applyProtection="1">
      <alignment horizontal="center" vertical="center" wrapText="1"/>
    </xf>
    <xf numFmtId="0" fontId="10" fillId="7" borderId="17" xfId="0" applyNumberFormat="1" applyFont="1" applyFill="1" applyBorder="1" applyAlignment="1" applyProtection="1">
      <alignment horizontal="center" vertical="center" wrapText="1"/>
      <protection locked="0"/>
    </xf>
    <xf numFmtId="0" fontId="9" fillId="6" borderId="0" xfId="0" applyFont="1" applyFill="1" applyBorder="1" applyAlignment="1" applyProtection="1">
      <alignment vertical="center" shrinkToFit="1"/>
    </xf>
    <xf numFmtId="0" fontId="9" fillId="0" borderId="0" xfId="2" applyFont="1" applyBorder="1" applyAlignment="1">
      <alignment vertical="center"/>
    </xf>
    <xf numFmtId="0" fontId="9" fillId="0" borderId="0" xfId="2" applyFont="1" applyBorder="1" applyAlignment="1">
      <alignment vertical="center" shrinkToFit="1"/>
    </xf>
    <xf numFmtId="0" fontId="22" fillId="0" borderId="0" xfId="2" applyFont="1" applyFill="1" applyBorder="1" applyAlignment="1" applyProtection="1">
      <alignment vertical="center" shrinkToFit="1"/>
    </xf>
    <xf numFmtId="0" fontId="9" fillId="0" borderId="0" xfId="2" applyFont="1" applyFill="1">
      <alignment vertical="center"/>
    </xf>
    <xf numFmtId="0" fontId="20" fillId="0" borderId="0" xfId="2" applyFont="1" applyFill="1" applyBorder="1" applyAlignment="1" applyProtection="1">
      <alignment horizontal="center" vertical="center"/>
    </xf>
    <xf numFmtId="0" fontId="20" fillId="0" borderId="0" xfId="2" applyFont="1" applyFill="1" applyBorder="1">
      <alignment vertical="center"/>
    </xf>
    <xf numFmtId="0" fontId="9" fillId="0" borderId="0" xfId="2" applyFont="1" applyFill="1" applyBorder="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0" fontId="22" fillId="0" borderId="0" xfId="2" applyFont="1" applyFill="1" applyBorder="1" applyAlignment="1">
      <alignment vertical="center" shrinkToFit="1"/>
    </xf>
    <xf numFmtId="0" fontId="9" fillId="0" borderId="0" xfId="0" applyFont="1" applyFill="1" applyBorder="1">
      <alignment vertical="center"/>
    </xf>
    <xf numFmtId="0" fontId="23" fillId="0" borderId="0" xfId="2" applyFont="1" applyFill="1" applyAlignment="1">
      <alignment vertical="center" wrapText="1"/>
    </xf>
    <xf numFmtId="0" fontId="23" fillId="0" borderId="0" xfId="2" applyFont="1" applyFill="1" applyBorder="1" applyAlignment="1">
      <alignment vertical="center" wrapText="1"/>
    </xf>
    <xf numFmtId="0" fontId="9" fillId="0" borderId="0" xfId="2" applyFont="1" applyFill="1" applyBorder="1" applyAlignment="1">
      <alignment horizontal="center" vertical="center"/>
    </xf>
    <xf numFmtId="0" fontId="19" fillId="0" borderId="0" xfId="2" applyFont="1" applyFill="1" applyBorder="1" applyAlignment="1" applyProtection="1">
      <alignment horizontal="left" vertical="center"/>
    </xf>
    <xf numFmtId="0" fontId="20" fillId="0" borderId="0" xfId="2" applyFont="1" applyFill="1" applyBorder="1" applyAlignment="1" applyProtection="1">
      <alignment horizontal="right" vertical="center"/>
    </xf>
    <xf numFmtId="0" fontId="21" fillId="10" borderId="0" xfId="2" applyFont="1" applyFill="1" applyBorder="1" applyAlignment="1" applyProtection="1">
      <alignment horizontal="left" vertical="center"/>
    </xf>
    <xf numFmtId="182" fontId="9" fillId="10" borderId="0" xfId="2" applyNumberFormat="1" applyFont="1" applyFill="1" applyAlignment="1" applyProtection="1">
      <alignment horizontal="center" vertical="center" shrinkToFit="1"/>
    </xf>
    <xf numFmtId="0" fontId="9" fillId="10" borderId="0" xfId="2" applyFont="1" applyFill="1" applyAlignment="1" applyProtection="1">
      <alignment vertical="center"/>
    </xf>
    <xf numFmtId="0" fontId="9" fillId="10" borderId="0" xfId="2" applyFont="1" applyFill="1" applyProtection="1">
      <alignment vertical="center"/>
    </xf>
    <xf numFmtId="0" fontId="9" fillId="10" borderId="0" xfId="2" applyFont="1" applyFill="1" applyBorder="1" applyProtection="1">
      <alignment vertical="center"/>
    </xf>
    <xf numFmtId="0" fontId="22" fillId="10" borderId="0" xfId="2" applyFont="1" applyFill="1" applyBorder="1" applyAlignment="1" applyProtection="1">
      <alignment vertical="center" shrinkToFit="1"/>
    </xf>
    <xf numFmtId="0" fontId="23" fillId="10" borderId="0" xfId="2" applyFont="1" applyFill="1" applyAlignment="1" applyProtection="1">
      <alignment vertical="center" wrapText="1"/>
    </xf>
    <xf numFmtId="0" fontId="21" fillId="10" borderId="0" xfId="2" applyFont="1" applyFill="1" applyBorder="1" applyAlignment="1" applyProtection="1">
      <alignment horizontal="right" vertical="center"/>
    </xf>
    <xf numFmtId="0" fontId="20" fillId="10" borderId="0" xfId="2" applyFont="1" applyFill="1" applyBorder="1" applyProtection="1">
      <alignment vertical="center"/>
    </xf>
    <xf numFmtId="0" fontId="20" fillId="10" borderId="0" xfId="2" applyFont="1" applyFill="1" applyBorder="1">
      <alignment vertical="center"/>
    </xf>
    <xf numFmtId="0" fontId="19" fillId="10" borderId="0" xfId="2" applyFont="1" applyFill="1" applyBorder="1" applyAlignment="1" applyProtection="1">
      <alignment vertical="center"/>
    </xf>
    <xf numFmtId="0" fontId="19" fillId="10" borderId="0" xfId="2" applyFont="1" applyFill="1" applyBorder="1" applyAlignment="1" applyProtection="1">
      <alignment horizontal="left" vertical="center"/>
    </xf>
    <xf numFmtId="0" fontId="20" fillId="10" borderId="0" xfId="2" applyFont="1" applyFill="1" applyBorder="1" applyAlignment="1" applyProtection="1">
      <alignment horizontal="center" vertical="center"/>
    </xf>
    <xf numFmtId="0" fontId="20" fillId="10" borderId="0" xfId="2" applyFont="1" applyFill="1" applyBorder="1" applyAlignment="1" applyProtection="1">
      <alignment vertical="center" shrinkToFit="1"/>
    </xf>
    <xf numFmtId="0" fontId="20" fillId="10" borderId="0" xfId="2" applyFont="1" applyFill="1" applyBorder="1" applyAlignment="1" applyProtection="1">
      <alignment horizontal="left" vertical="center"/>
    </xf>
    <xf numFmtId="0" fontId="24" fillId="10" borderId="0" xfId="2" applyFont="1" applyFill="1" applyBorder="1" applyProtection="1">
      <alignment vertical="center"/>
    </xf>
    <xf numFmtId="0" fontId="19" fillId="10" borderId="0" xfId="2" applyFont="1" applyFill="1" applyBorder="1" applyAlignment="1" applyProtection="1">
      <alignment horizontal="center" vertical="center"/>
      <protection locked="0"/>
    </xf>
    <xf numFmtId="0" fontId="20" fillId="10" borderId="0" xfId="2" applyFont="1" applyFill="1" applyProtection="1">
      <alignment vertical="center"/>
    </xf>
    <xf numFmtId="0" fontId="9" fillId="10" borderId="0" xfId="2" applyFont="1" applyFill="1" applyAlignment="1" applyProtection="1">
      <alignment horizontal="center" vertical="center"/>
    </xf>
    <xf numFmtId="0" fontId="9" fillId="10" borderId="0" xfId="2" applyFont="1" applyFill="1">
      <alignment vertical="center"/>
    </xf>
    <xf numFmtId="0" fontId="23" fillId="10" borderId="0" xfId="2" applyFont="1" applyFill="1" applyBorder="1" applyAlignment="1" applyProtection="1">
      <alignment vertical="center" wrapText="1"/>
    </xf>
    <xf numFmtId="0" fontId="9" fillId="10" borderId="0" xfId="2" applyFont="1" applyFill="1" applyBorder="1" applyAlignment="1" applyProtection="1">
      <alignment horizontal="center" vertical="center"/>
    </xf>
    <xf numFmtId="0" fontId="9" fillId="10" borderId="0" xfId="2" applyFont="1" applyFill="1" applyBorder="1">
      <alignment vertical="center"/>
    </xf>
    <xf numFmtId="0" fontId="8" fillId="10" borderId="0" xfId="2" applyFont="1" applyFill="1" applyBorder="1" applyAlignment="1" applyProtection="1"/>
    <xf numFmtId="0" fontId="8" fillId="10" borderId="0" xfId="2" applyFont="1" applyFill="1" applyBorder="1" applyAlignment="1" applyProtection="1">
      <alignment vertical="top"/>
    </xf>
    <xf numFmtId="0" fontId="22" fillId="10" borderId="0" xfId="2" applyFont="1" applyFill="1" applyBorder="1" applyAlignment="1" applyProtection="1">
      <alignment horizontal="center" vertical="center" shrinkToFit="1"/>
    </xf>
    <xf numFmtId="0" fontId="32" fillId="10" borderId="0" xfId="2" applyFont="1" applyFill="1" applyBorder="1" applyAlignment="1" applyProtection="1">
      <alignment vertical="center" wrapText="1"/>
    </xf>
    <xf numFmtId="0" fontId="9" fillId="10" borderId="0" xfId="2" applyFont="1" applyFill="1" applyAlignment="1">
      <alignment horizontal="center" vertical="center"/>
    </xf>
    <xf numFmtId="0" fontId="33" fillId="10" borderId="0" xfId="2" applyFont="1" applyFill="1" applyBorder="1" applyAlignment="1" applyProtection="1">
      <alignment vertical="center" wrapText="1"/>
    </xf>
    <xf numFmtId="0" fontId="8" fillId="10" borderId="0" xfId="2" applyFont="1" applyFill="1" applyAlignment="1" applyProtection="1">
      <alignment horizontal="center" vertical="center"/>
    </xf>
    <xf numFmtId="0" fontId="8" fillId="10" borderId="0" xfId="2" applyFont="1" applyFill="1" applyAlignment="1" applyProtection="1">
      <alignment horizontal="left" vertical="center"/>
    </xf>
    <xf numFmtId="0" fontId="22" fillId="10" borderId="0" xfId="2" applyFont="1" applyFill="1" applyBorder="1" applyAlignment="1" applyProtection="1">
      <alignment vertical="center" shrinkToFit="1"/>
      <protection locked="0"/>
    </xf>
    <xf numFmtId="0" fontId="23" fillId="10" borderId="0" xfId="2" applyFont="1" applyFill="1" applyBorder="1" applyAlignment="1" applyProtection="1">
      <alignment vertical="center" wrapText="1"/>
      <protection locked="0"/>
    </xf>
    <xf numFmtId="0" fontId="33" fillId="10" borderId="0" xfId="2" applyFont="1" applyFill="1" applyBorder="1" applyAlignment="1" applyProtection="1">
      <alignment vertical="center" wrapText="1"/>
      <protection locked="0"/>
    </xf>
    <xf numFmtId="0" fontId="9" fillId="10" borderId="0" xfId="2" applyFont="1" applyFill="1" applyAlignment="1">
      <alignment vertical="center"/>
    </xf>
    <xf numFmtId="0" fontId="41" fillId="10" borderId="0" xfId="2" applyFont="1" applyFill="1" applyBorder="1" applyAlignment="1" applyProtection="1">
      <alignment vertical="center"/>
      <protection locked="0"/>
    </xf>
    <xf numFmtId="0" fontId="33" fillId="10" borderId="0" xfId="2" applyFont="1" applyFill="1" applyAlignment="1" applyProtection="1">
      <alignment vertical="center" wrapText="1"/>
      <protection locked="0"/>
    </xf>
    <xf numFmtId="0" fontId="42" fillId="10" borderId="0" xfId="2" applyFont="1" applyFill="1" applyAlignment="1" applyProtection="1">
      <alignment vertical="center" wrapText="1"/>
      <protection locked="0"/>
    </xf>
    <xf numFmtId="0" fontId="43" fillId="10" borderId="0" xfId="2" applyFont="1" applyFill="1" applyBorder="1" applyAlignment="1" applyProtection="1">
      <alignment vertical="center" wrapText="1"/>
    </xf>
    <xf numFmtId="0" fontId="19" fillId="10" borderId="0" xfId="2" applyFont="1" applyFill="1" applyAlignment="1" applyProtection="1">
      <alignment horizontal="center" vertical="center"/>
    </xf>
    <xf numFmtId="0" fontId="8" fillId="10" borderId="0" xfId="2" applyFont="1" applyFill="1" applyBorder="1" applyAlignment="1" applyProtection="1">
      <alignment vertical="center"/>
    </xf>
    <xf numFmtId="0" fontId="22" fillId="10" borderId="0" xfId="2" applyFont="1" applyFill="1" applyBorder="1" applyAlignment="1">
      <alignment vertical="center" shrinkToFit="1"/>
    </xf>
    <xf numFmtId="0" fontId="15" fillId="10" borderId="0" xfId="2" applyFont="1" applyFill="1" applyAlignment="1" applyProtection="1">
      <alignment vertical="center" wrapText="1"/>
    </xf>
    <xf numFmtId="0" fontId="22" fillId="10" borderId="0" xfId="2" applyFont="1" applyFill="1">
      <alignment vertical="center"/>
    </xf>
    <xf numFmtId="0" fontId="22" fillId="10" borderId="0" xfId="2" applyFont="1" applyFill="1" applyBorder="1" applyAlignment="1" applyProtection="1">
      <alignment horizontal="left" vertical="center" shrinkToFit="1"/>
    </xf>
    <xf numFmtId="185" fontId="10" fillId="10" borderId="0" xfId="2" applyNumberFormat="1" applyFont="1" applyFill="1" applyBorder="1" applyAlignment="1" applyProtection="1">
      <alignment horizontal="right" vertical="center" wrapText="1" indent="1"/>
    </xf>
    <xf numFmtId="0" fontId="8" fillId="10" borderId="0" xfId="2" applyFont="1" applyFill="1" applyBorder="1" applyAlignment="1" applyProtection="1">
      <alignment horizontal="left" vertical="center"/>
    </xf>
    <xf numFmtId="0" fontId="22" fillId="10" borderId="0" xfId="2" applyFont="1" applyFill="1" applyBorder="1" applyProtection="1">
      <alignment vertical="center"/>
    </xf>
    <xf numFmtId="0" fontId="22" fillId="10" borderId="0" xfId="2" applyFont="1" applyFill="1" applyProtection="1">
      <alignment vertical="center"/>
    </xf>
    <xf numFmtId="0" fontId="22" fillId="10" borderId="0" xfId="0" applyFont="1" applyFill="1" applyBorder="1" applyAlignment="1" applyProtection="1">
      <alignment vertical="center" shrinkToFit="1"/>
    </xf>
    <xf numFmtId="0" fontId="23" fillId="10" borderId="0" xfId="0" applyFont="1" applyFill="1" applyBorder="1" applyAlignment="1" applyProtection="1">
      <alignment vertical="center" wrapText="1"/>
    </xf>
    <xf numFmtId="0" fontId="9" fillId="10" borderId="0" xfId="0" applyFont="1" applyFill="1" applyBorder="1" applyProtection="1">
      <alignment vertical="center"/>
    </xf>
    <xf numFmtId="0" fontId="22" fillId="10" borderId="0" xfId="0" applyFont="1" applyFill="1" applyBorder="1" applyProtection="1">
      <alignment vertical="center"/>
    </xf>
    <xf numFmtId="0" fontId="9" fillId="10" borderId="0" xfId="0" applyFont="1" applyFill="1" applyBorder="1">
      <alignment vertical="center"/>
    </xf>
    <xf numFmtId="0" fontId="9" fillId="10" borderId="0" xfId="0" applyFont="1" applyFill="1" applyBorder="1" applyAlignment="1" applyProtection="1">
      <alignment horizontal="center" vertical="center"/>
    </xf>
    <xf numFmtId="0" fontId="22" fillId="10" borderId="0" xfId="0" applyFont="1" applyFill="1" applyBorder="1">
      <alignment vertical="center"/>
    </xf>
    <xf numFmtId="0" fontId="9" fillId="10" borderId="0" xfId="0" applyFont="1" applyFill="1" applyProtection="1">
      <alignment vertical="center"/>
    </xf>
    <xf numFmtId="0" fontId="23" fillId="10" borderId="0" xfId="2" applyFont="1" applyFill="1" applyAlignment="1">
      <alignment vertical="center" wrapText="1"/>
    </xf>
    <xf numFmtId="0" fontId="48" fillId="10" borderId="0" xfId="2" applyFont="1" applyFill="1" applyBorder="1">
      <alignment vertical="center"/>
    </xf>
    <xf numFmtId="182" fontId="9" fillId="10" borderId="0" xfId="2" applyNumberFormat="1" applyFont="1" applyFill="1" applyBorder="1" applyAlignment="1">
      <alignment horizontal="center" vertical="center" shrinkToFit="1"/>
    </xf>
    <xf numFmtId="0" fontId="49" fillId="10" borderId="0" xfId="2" applyFont="1" applyFill="1" applyBorder="1" applyAlignment="1">
      <alignment vertical="center" wrapText="1"/>
    </xf>
    <xf numFmtId="0" fontId="9" fillId="10" borderId="0" xfId="2" applyFont="1" applyFill="1" applyBorder="1" applyAlignment="1">
      <alignment vertical="center" shrinkToFit="1"/>
    </xf>
    <xf numFmtId="0" fontId="19" fillId="0" borderId="50" xfId="2" applyFont="1" applyFill="1" applyBorder="1" applyAlignment="1" applyProtection="1">
      <alignment vertical="center" wrapText="1"/>
    </xf>
    <xf numFmtId="0" fontId="10" fillId="0" borderId="0" xfId="2" applyFont="1" applyFill="1" applyBorder="1" applyProtection="1">
      <alignment vertical="center"/>
    </xf>
    <xf numFmtId="182" fontId="9" fillId="0" borderId="0" xfId="2" applyNumberFormat="1" applyFont="1" applyFill="1" applyBorder="1" applyAlignment="1" applyProtection="1">
      <alignment horizontal="center" vertical="center" shrinkToFit="1"/>
    </xf>
    <xf numFmtId="182" fontId="9" fillId="0" borderId="50" xfId="2" applyNumberFormat="1" applyFont="1" applyFill="1" applyBorder="1" applyAlignment="1" applyProtection="1">
      <alignment horizontal="center" vertical="center" shrinkToFit="1"/>
    </xf>
    <xf numFmtId="0" fontId="19" fillId="0" borderId="50" xfId="2" applyFont="1" applyFill="1" applyBorder="1" applyAlignment="1" applyProtection="1">
      <alignment horizontal="left" vertical="center"/>
    </xf>
    <xf numFmtId="0" fontId="9" fillId="0" borderId="50" xfId="2" applyFont="1" applyFill="1" applyBorder="1">
      <alignment vertical="center"/>
    </xf>
    <xf numFmtId="0" fontId="20" fillId="0" borderId="50" xfId="2" applyFont="1" applyFill="1" applyBorder="1" applyAlignment="1" applyProtection="1">
      <alignment horizontal="left" vertical="center" shrinkToFit="1"/>
    </xf>
    <xf numFmtId="0" fontId="9" fillId="0" borderId="50" xfId="2" applyFont="1" applyFill="1" applyBorder="1" applyProtection="1">
      <alignment vertical="center"/>
    </xf>
    <xf numFmtId="182" fontId="9" fillId="0" borderId="0" xfId="2" applyNumberFormat="1" applyFont="1" applyFill="1" applyBorder="1" applyAlignment="1">
      <alignment horizontal="center" vertical="center" shrinkToFit="1"/>
    </xf>
    <xf numFmtId="0" fontId="9" fillId="0" borderId="0" xfId="2" applyFont="1" applyFill="1" applyBorder="1" applyAlignment="1">
      <alignment vertical="center" shrinkToFit="1"/>
    </xf>
    <xf numFmtId="185" fontId="10" fillId="7" borderId="51" xfId="2" applyNumberFormat="1" applyFont="1" applyFill="1" applyBorder="1" applyAlignment="1" applyProtection="1">
      <alignment horizontal="center" vertical="center" wrapText="1"/>
      <protection locked="0"/>
    </xf>
    <xf numFmtId="0" fontId="50" fillId="0" borderId="0" xfId="2" applyFont="1" applyAlignment="1">
      <alignment horizontal="left" vertical="center"/>
    </xf>
    <xf numFmtId="178" fontId="50" fillId="0" borderId="0" xfId="2" applyNumberFormat="1" applyFont="1" applyAlignment="1">
      <alignment horizontal="left" vertical="center"/>
    </xf>
    <xf numFmtId="0" fontId="51" fillId="0" borderId="0" xfId="2" applyFont="1" applyAlignment="1">
      <alignment horizontal="left" vertical="center"/>
    </xf>
    <xf numFmtId="0" fontId="52" fillId="0" borderId="0" xfId="2" applyFont="1" applyBorder="1" applyAlignment="1">
      <alignment horizontal="left" vertical="center"/>
    </xf>
    <xf numFmtId="0" fontId="52" fillId="0" borderId="0" xfId="2" applyFont="1" applyAlignment="1">
      <alignment horizontal="left" vertical="center"/>
    </xf>
    <xf numFmtId="0" fontId="53" fillId="10" borderId="0" xfId="2" applyFont="1" applyFill="1" applyBorder="1" applyAlignment="1" applyProtection="1">
      <alignment vertical="center" wrapText="1"/>
      <protection locked="0"/>
    </xf>
    <xf numFmtId="0" fontId="53" fillId="10" borderId="0" xfId="2" applyFont="1" applyFill="1" applyBorder="1" applyAlignment="1" applyProtection="1">
      <alignment vertical="center" wrapText="1"/>
    </xf>
    <xf numFmtId="0" fontId="54" fillId="10" borderId="0" xfId="2" applyFont="1" applyFill="1">
      <alignment vertical="center"/>
    </xf>
    <xf numFmtId="184" fontId="10" fillId="0" borderId="0" xfId="2" applyNumberFormat="1" applyFont="1" applyFill="1" applyBorder="1" applyAlignment="1" applyProtection="1">
      <alignment vertical="center" wrapText="1"/>
    </xf>
    <xf numFmtId="0" fontId="56" fillId="11" borderId="60" xfId="0" applyFont="1" applyFill="1" applyBorder="1" applyAlignment="1">
      <alignment horizontal="center" vertical="center"/>
    </xf>
    <xf numFmtId="0" fontId="56" fillId="15" borderId="67" xfId="0" applyFont="1" applyFill="1" applyBorder="1" applyAlignment="1">
      <alignment horizontal="center" vertical="center"/>
    </xf>
    <xf numFmtId="0" fontId="56" fillId="17" borderId="62" xfId="0" applyFont="1" applyFill="1" applyBorder="1" applyAlignment="1">
      <alignment horizontal="center" vertical="center"/>
    </xf>
    <xf numFmtId="0" fontId="56" fillId="19" borderId="63" xfId="0" applyFont="1" applyFill="1" applyBorder="1" applyAlignment="1">
      <alignment horizontal="center" vertical="center"/>
    </xf>
    <xf numFmtId="0" fontId="56" fillId="20" borderId="67" xfId="0" applyFont="1" applyFill="1" applyBorder="1" applyAlignment="1">
      <alignment horizontal="center" vertical="center" wrapText="1"/>
    </xf>
    <xf numFmtId="0" fontId="56" fillId="0" borderId="26" xfId="0" applyFont="1" applyBorder="1" applyAlignment="1">
      <alignment vertical="center" shrinkToFit="1"/>
    </xf>
    <xf numFmtId="0" fontId="56" fillId="0" borderId="0" xfId="0" applyFont="1">
      <alignment vertical="center"/>
    </xf>
    <xf numFmtId="0" fontId="56" fillId="0" borderId="0" xfId="0" applyFont="1" applyAlignment="1">
      <alignment horizontal="center" vertical="center"/>
    </xf>
    <xf numFmtId="0" fontId="59" fillId="0" borderId="0" xfId="0" applyFont="1">
      <alignment vertical="center"/>
    </xf>
    <xf numFmtId="0" fontId="58" fillId="0" borderId="0" xfId="0" applyFont="1">
      <alignment vertical="center"/>
    </xf>
    <xf numFmtId="0" fontId="56" fillId="14" borderId="67" xfId="0" applyFont="1" applyFill="1" applyBorder="1" applyAlignment="1">
      <alignment vertical="center"/>
    </xf>
    <xf numFmtId="49" fontId="41" fillId="0" borderId="71" xfId="0" applyNumberFormat="1" applyFont="1" applyFill="1" applyBorder="1" applyAlignment="1">
      <alignment vertical="center" shrinkToFit="1"/>
    </xf>
    <xf numFmtId="189" fontId="41" fillId="0" borderId="71" xfId="0" applyNumberFormat="1" applyFont="1" applyFill="1" applyBorder="1" applyAlignment="1">
      <alignment horizontal="center" vertical="center" shrinkToFit="1"/>
    </xf>
    <xf numFmtId="0" fontId="41" fillId="0" borderId="71" xfId="0" applyFont="1" applyFill="1" applyBorder="1">
      <alignment vertical="center"/>
    </xf>
    <xf numFmtId="0" fontId="56" fillId="0" borderId="71" xfId="0" applyFont="1" applyFill="1" applyBorder="1">
      <alignment vertical="center"/>
    </xf>
    <xf numFmtId="178" fontId="12" fillId="0" borderId="0" xfId="0" applyNumberFormat="1" applyFont="1">
      <alignment vertical="center"/>
    </xf>
    <xf numFmtId="0" fontId="56" fillId="0" borderId="0" xfId="0" applyFont="1" applyAlignment="1">
      <alignment vertical="center"/>
    </xf>
    <xf numFmtId="0" fontId="56" fillId="0" borderId="0" xfId="0" applyFont="1" applyFill="1">
      <alignment vertical="center"/>
    </xf>
    <xf numFmtId="0" fontId="12" fillId="0" borderId="0" xfId="0" applyFont="1" applyBorder="1">
      <alignment vertical="center"/>
    </xf>
    <xf numFmtId="178" fontId="12" fillId="0" borderId="0" xfId="0" applyNumberFormat="1" applyFont="1" applyBorder="1">
      <alignment vertical="center"/>
    </xf>
    <xf numFmtId="0" fontId="41" fillId="0" borderId="0" xfId="0" applyFont="1" applyFill="1" applyBorder="1">
      <alignment vertical="center"/>
    </xf>
    <xf numFmtId="0" fontId="56" fillId="0" borderId="0" xfId="0" applyFont="1" applyAlignment="1">
      <alignment horizontal="center" vertical="center" wrapText="1"/>
    </xf>
    <xf numFmtId="0" fontId="56" fillId="0" borderId="0" xfId="0" applyFont="1" applyAlignment="1">
      <alignment vertical="center" wrapText="1"/>
    </xf>
    <xf numFmtId="0" fontId="56" fillId="0" borderId="26" xfId="0" applyFont="1" applyFill="1" applyBorder="1" applyAlignment="1">
      <alignment horizontal="center" vertical="center" shrinkToFit="1"/>
    </xf>
    <xf numFmtId="188" fontId="56" fillId="12" borderId="69" xfId="0" applyNumberFormat="1" applyFont="1" applyFill="1" applyBorder="1" applyAlignment="1" applyProtection="1">
      <alignment horizontal="center" vertical="center" wrapText="1"/>
      <protection locked="0"/>
    </xf>
    <xf numFmtId="188" fontId="56" fillId="12" borderId="70" xfId="0" applyNumberFormat="1" applyFont="1" applyFill="1" applyBorder="1" applyAlignment="1" applyProtection="1">
      <alignment horizontal="center" vertical="center" wrapText="1"/>
      <protection locked="0"/>
    </xf>
    <xf numFmtId="188" fontId="56" fillId="12" borderId="72" xfId="0" applyNumberFormat="1" applyFont="1" applyFill="1" applyBorder="1" applyAlignment="1" applyProtection="1">
      <alignment horizontal="center" vertical="center" wrapText="1"/>
      <protection locked="0"/>
    </xf>
    <xf numFmtId="188" fontId="56" fillId="13" borderId="69" xfId="0" applyNumberFormat="1" applyFont="1" applyFill="1" applyBorder="1" applyAlignment="1" applyProtection="1">
      <alignment horizontal="center" vertical="center" wrapText="1"/>
      <protection locked="0"/>
    </xf>
    <xf numFmtId="188" fontId="56" fillId="13" borderId="70" xfId="0" applyNumberFormat="1" applyFont="1" applyFill="1" applyBorder="1" applyAlignment="1" applyProtection="1">
      <alignment horizontal="center" vertical="center" wrapText="1"/>
      <protection locked="0"/>
    </xf>
    <xf numFmtId="188" fontId="56" fillId="13" borderId="73" xfId="0" applyNumberFormat="1" applyFont="1" applyFill="1" applyBorder="1" applyAlignment="1" applyProtection="1">
      <alignment horizontal="center" vertical="center" wrapText="1"/>
      <protection locked="0"/>
    </xf>
    <xf numFmtId="188" fontId="56" fillId="13" borderId="72" xfId="0" applyNumberFormat="1" applyFont="1" applyFill="1" applyBorder="1" applyAlignment="1" applyProtection="1">
      <alignment horizontal="center" vertical="center" wrapText="1"/>
      <protection locked="0"/>
    </xf>
    <xf numFmtId="0" fontId="56" fillId="14" borderId="69" xfId="0" applyFont="1" applyFill="1" applyBorder="1" applyAlignment="1">
      <alignment horizontal="center" vertical="center" wrapText="1"/>
    </xf>
    <xf numFmtId="0" fontId="56" fillId="14" borderId="70" xfId="0" applyFont="1" applyFill="1" applyBorder="1" applyAlignment="1">
      <alignment horizontal="center" vertical="center" wrapText="1"/>
    </xf>
    <xf numFmtId="0" fontId="56" fillId="14" borderId="73" xfId="0" applyFont="1" applyFill="1" applyBorder="1" applyAlignment="1">
      <alignment horizontal="center" vertical="center"/>
    </xf>
    <xf numFmtId="0" fontId="56" fillId="14" borderId="74" xfId="0" applyFont="1" applyFill="1" applyBorder="1" applyAlignment="1">
      <alignment horizontal="center" vertical="center" wrapText="1"/>
    </xf>
    <xf numFmtId="0" fontId="56" fillId="14" borderId="72" xfId="0" applyFont="1" applyFill="1" applyBorder="1" applyAlignment="1">
      <alignment horizontal="center" vertical="center"/>
    </xf>
    <xf numFmtId="0" fontId="56" fillId="14" borderId="75" xfId="0" applyFont="1" applyFill="1" applyBorder="1" applyAlignment="1">
      <alignment horizontal="center" vertical="center" wrapText="1"/>
    </xf>
    <xf numFmtId="0" fontId="56" fillId="14" borderId="69" xfId="0" applyFont="1" applyFill="1" applyBorder="1" applyAlignment="1">
      <alignment horizontal="left" vertical="center" wrapText="1"/>
    </xf>
    <xf numFmtId="0" fontId="56" fillId="14" borderId="70" xfId="0" applyFont="1" applyFill="1" applyBorder="1" applyAlignment="1">
      <alignment horizontal="center" vertical="center"/>
    </xf>
    <xf numFmtId="0" fontId="56" fillId="15" borderId="69" xfId="0" applyFont="1" applyFill="1" applyBorder="1" applyAlignment="1">
      <alignment horizontal="center" vertical="center" wrapText="1"/>
    </xf>
    <xf numFmtId="0" fontId="56" fillId="15" borderId="72" xfId="0" applyFont="1" applyFill="1" applyBorder="1" applyAlignment="1">
      <alignment horizontal="center" vertical="center" wrapText="1"/>
    </xf>
    <xf numFmtId="0" fontId="56" fillId="15" borderId="75" xfId="0" applyFont="1" applyFill="1" applyBorder="1" applyAlignment="1">
      <alignment horizontal="center" vertical="center" wrapText="1"/>
    </xf>
    <xf numFmtId="0" fontId="56" fillId="16" borderId="69" xfId="0" applyFont="1" applyFill="1" applyBorder="1" applyAlignment="1">
      <alignment horizontal="center" vertical="center"/>
    </xf>
    <xf numFmtId="0" fontId="56" fillId="16" borderId="70" xfId="0" applyFont="1" applyFill="1" applyBorder="1" applyAlignment="1">
      <alignment horizontal="center" vertical="center"/>
    </xf>
    <xf numFmtId="0" fontId="56" fillId="16" borderId="72" xfId="0" applyFont="1" applyFill="1" applyBorder="1" applyAlignment="1">
      <alignment horizontal="center" vertical="center"/>
    </xf>
    <xf numFmtId="0" fontId="56" fillId="17" borderId="69" xfId="0" applyFont="1" applyFill="1" applyBorder="1" applyAlignment="1">
      <alignment horizontal="center" vertical="center" wrapText="1"/>
    </xf>
    <xf numFmtId="0" fontId="56" fillId="17" borderId="76" xfId="0" applyFont="1" applyFill="1" applyBorder="1" applyAlignment="1">
      <alignment horizontal="center" vertical="center" wrapText="1"/>
    </xf>
    <xf numFmtId="0" fontId="56" fillId="17" borderId="77" xfId="0" applyFont="1" applyFill="1" applyBorder="1" applyAlignment="1">
      <alignment horizontal="center" vertical="center" wrapText="1"/>
    </xf>
    <xf numFmtId="0" fontId="56" fillId="17" borderId="72" xfId="0" applyFont="1" applyFill="1" applyBorder="1" applyAlignment="1">
      <alignment horizontal="center" vertical="center" wrapText="1"/>
    </xf>
    <xf numFmtId="0" fontId="56" fillId="17" borderId="74" xfId="0" applyFont="1" applyFill="1" applyBorder="1" applyAlignment="1">
      <alignment horizontal="center" vertical="center" wrapText="1"/>
    </xf>
    <xf numFmtId="0" fontId="56" fillId="18" borderId="69" xfId="0" applyFont="1" applyFill="1" applyBorder="1" applyAlignment="1">
      <alignment horizontal="center" vertical="center"/>
    </xf>
    <xf numFmtId="0" fontId="56" fillId="18" borderId="70" xfId="0" applyFont="1" applyFill="1" applyBorder="1" applyAlignment="1">
      <alignment horizontal="center" vertical="center"/>
    </xf>
    <xf numFmtId="0" fontId="56" fillId="18" borderId="72" xfId="0" applyFont="1" applyFill="1" applyBorder="1" applyAlignment="1">
      <alignment horizontal="center" vertical="center"/>
    </xf>
    <xf numFmtId="0" fontId="56" fillId="19" borderId="77" xfId="0" applyFont="1" applyFill="1" applyBorder="1" applyAlignment="1">
      <alignment horizontal="center" vertical="center"/>
    </xf>
    <xf numFmtId="0" fontId="56" fillId="19" borderId="69" xfId="0" applyFont="1" applyFill="1" applyBorder="1" applyAlignment="1">
      <alignment horizontal="center" vertical="center" wrapText="1"/>
    </xf>
    <xf numFmtId="0" fontId="56" fillId="19" borderId="70" xfId="0" applyFont="1" applyFill="1" applyBorder="1" applyAlignment="1">
      <alignment horizontal="center" vertical="center" wrapText="1"/>
    </xf>
    <xf numFmtId="0" fontId="56" fillId="19" borderId="72" xfId="0" applyFont="1" applyFill="1" applyBorder="1" applyAlignment="1">
      <alignment horizontal="center" vertical="center" wrapText="1"/>
    </xf>
    <xf numFmtId="0" fontId="56" fillId="19" borderId="70" xfId="0" applyFont="1" applyFill="1" applyBorder="1" applyAlignment="1">
      <alignment horizontal="center" vertical="center"/>
    </xf>
    <xf numFmtId="0" fontId="56" fillId="19" borderId="73" xfId="0" applyFont="1" applyFill="1" applyBorder="1" applyAlignment="1">
      <alignment horizontal="center" vertical="center"/>
    </xf>
    <xf numFmtId="0" fontId="56" fillId="19" borderId="72" xfId="0" applyFont="1" applyFill="1" applyBorder="1" applyAlignment="1">
      <alignment horizontal="center" vertical="center"/>
    </xf>
    <xf numFmtId="0" fontId="56" fillId="19" borderId="76" xfId="0" applyFont="1" applyFill="1" applyBorder="1" applyAlignment="1">
      <alignment horizontal="center" vertical="center" wrapText="1"/>
    </xf>
    <xf numFmtId="0" fontId="56" fillId="20" borderId="75" xfId="0" applyFont="1" applyFill="1" applyBorder="1" applyAlignment="1">
      <alignment horizontal="center" vertical="center" wrapText="1"/>
    </xf>
    <xf numFmtId="0" fontId="56" fillId="20" borderId="74" xfId="0" applyFont="1" applyFill="1" applyBorder="1" applyAlignment="1">
      <alignment horizontal="center" vertical="center" wrapText="1"/>
    </xf>
    <xf numFmtId="0" fontId="56" fillId="20" borderId="73" xfId="0" applyFont="1" applyFill="1" applyBorder="1" applyAlignment="1">
      <alignment horizontal="center" vertical="center" wrapText="1"/>
    </xf>
    <xf numFmtId="0" fontId="56" fillId="20" borderId="77" xfId="0" applyFont="1" applyFill="1" applyBorder="1" applyAlignment="1">
      <alignment horizontal="center" vertical="center" wrapText="1"/>
    </xf>
    <xf numFmtId="0" fontId="56" fillId="20" borderId="72" xfId="0" applyFont="1" applyFill="1" applyBorder="1" applyAlignment="1">
      <alignment horizontal="center" vertical="center" wrapText="1"/>
    </xf>
    <xf numFmtId="0" fontId="56" fillId="21" borderId="78" xfId="0" applyFont="1" applyFill="1" applyBorder="1" applyAlignment="1">
      <alignment horizontal="center" vertical="center"/>
    </xf>
    <xf numFmtId="0" fontId="56" fillId="21" borderId="72" xfId="0" applyFont="1" applyFill="1" applyBorder="1" applyAlignment="1">
      <alignment horizontal="center" vertical="center" wrapText="1"/>
    </xf>
    <xf numFmtId="0" fontId="56" fillId="21" borderId="69" xfId="0" applyFont="1" applyFill="1" applyBorder="1" applyAlignment="1">
      <alignment horizontal="center" vertical="center" wrapText="1"/>
    </xf>
    <xf numFmtId="0" fontId="56" fillId="21" borderId="70" xfId="0" applyFont="1" applyFill="1" applyBorder="1" applyAlignment="1">
      <alignment horizontal="center" vertical="center" wrapText="1"/>
    </xf>
    <xf numFmtId="0" fontId="56" fillId="22" borderId="69" xfId="0" applyFont="1" applyFill="1" applyBorder="1" applyAlignment="1">
      <alignment horizontal="center" vertical="center"/>
    </xf>
    <xf numFmtId="0" fontId="56" fillId="22" borderId="70" xfId="0" applyFont="1" applyFill="1" applyBorder="1" applyAlignment="1">
      <alignment horizontal="center" vertical="center"/>
    </xf>
    <xf numFmtId="0" fontId="56" fillId="22" borderId="72" xfId="0" applyFont="1" applyFill="1" applyBorder="1" applyAlignment="1">
      <alignment horizontal="center" vertical="center" wrapText="1"/>
    </xf>
    <xf numFmtId="0" fontId="56" fillId="22" borderId="74" xfId="0" applyFont="1" applyFill="1" applyBorder="1" applyAlignment="1">
      <alignment horizontal="center" vertical="center"/>
    </xf>
    <xf numFmtId="0" fontId="56" fillId="0" borderId="71" xfId="0" applyFont="1" applyFill="1" applyBorder="1" applyAlignment="1">
      <alignment horizontal="center" vertical="center"/>
    </xf>
    <xf numFmtId="0" fontId="56" fillId="0" borderId="71" xfId="0" applyFont="1" applyFill="1" applyBorder="1" applyAlignment="1">
      <alignment vertical="center" shrinkToFit="1"/>
    </xf>
    <xf numFmtId="189" fontId="41" fillId="0" borderId="71" xfId="0" applyNumberFormat="1" applyFont="1" applyFill="1" applyBorder="1" applyAlignment="1">
      <alignment horizontal="left" vertical="center" shrinkToFit="1"/>
    </xf>
    <xf numFmtId="0" fontId="41" fillId="0" borderId="71" xfId="0" applyFont="1" applyFill="1" applyBorder="1" applyAlignment="1">
      <alignment vertical="center" shrinkToFit="1"/>
    </xf>
    <xf numFmtId="190" fontId="56" fillId="0" borderId="71" xfId="0" applyNumberFormat="1" applyFont="1" applyFill="1" applyBorder="1">
      <alignment vertical="center"/>
    </xf>
    <xf numFmtId="179" fontId="12" fillId="0" borderId="71" xfId="0" applyNumberFormat="1" applyFont="1" applyBorder="1">
      <alignment vertical="center"/>
    </xf>
    <xf numFmtId="178" fontId="56" fillId="0" borderId="71" xfId="0" applyNumberFormat="1" applyFont="1" applyFill="1" applyBorder="1">
      <alignment vertical="center"/>
    </xf>
    <xf numFmtId="1" fontId="12" fillId="0" borderId="71" xfId="0" applyNumberFormat="1" applyFont="1" applyBorder="1">
      <alignment vertical="center"/>
    </xf>
    <xf numFmtId="191" fontId="41" fillId="0" borderId="71" xfId="0" applyNumberFormat="1" applyFont="1" applyFill="1" applyBorder="1">
      <alignment vertical="center"/>
    </xf>
    <xf numFmtId="0" fontId="41" fillId="0" borderId="71" xfId="0" applyFont="1" applyBorder="1">
      <alignment vertical="center"/>
    </xf>
    <xf numFmtId="178" fontId="12" fillId="0" borderId="71" xfId="0" applyNumberFormat="1" applyFont="1" applyBorder="1">
      <alignment vertical="center"/>
    </xf>
    <xf numFmtId="0" fontId="56" fillId="0" borderId="71" xfId="0" applyFont="1" applyBorder="1" applyAlignment="1">
      <alignment vertical="center"/>
    </xf>
    <xf numFmtId="0" fontId="12" fillId="0" borderId="71" xfId="0" applyFont="1" applyBorder="1">
      <alignment vertical="center"/>
    </xf>
    <xf numFmtId="181" fontId="12" fillId="0" borderId="71" xfId="0" applyNumberFormat="1" applyFont="1" applyBorder="1">
      <alignment vertical="center"/>
    </xf>
    <xf numFmtId="0" fontId="10" fillId="9" borderId="0" xfId="2" applyFont="1" applyFill="1" applyBorder="1" applyAlignment="1" applyProtection="1">
      <alignment vertical="center" wrapText="1"/>
    </xf>
    <xf numFmtId="0" fontId="9" fillId="2" borderId="17" xfId="2" applyFont="1" applyFill="1" applyBorder="1" applyAlignment="1" applyProtection="1">
      <alignment horizontal="center" vertical="center" wrapText="1"/>
    </xf>
    <xf numFmtId="0" fontId="59" fillId="0" borderId="0" xfId="0" applyFont="1" applyFill="1" applyBorder="1" applyAlignment="1">
      <alignment vertical="center" shrinkToFit="1"/>
    </xf>
    <xf numFmtId="0" fontId="41" fillId="0" borderId="0" xfId="0" applyFont="1" applyAlignment="1">
      <alignment horizontal="center" vertical="center"/>
    </xf>
    <xf numFmtId="14" fontId="41" fillId="0" borderId="0" xfId="0" applyNumberFormat="1" applyFont="1" applyAlignment="1">
      <alignment horizontal="center" vertical="center"/>
    </xf>
    <xf numFmtId="0" fontId="41" fillId="0" borderId="0" xfId="0" applyFont="1" applyAlignment="1">
      <alignment vertical="center" shrinkToFit="1"/>
    </xf>
    <xf numFmtId="0" fontId="41" fillId="0" borderId="0" xfId="0" applyFont="1">
      <alignment vertical="center"/>
    </xf>
    <xf numFmtId="187" fontId="41" fillId="0" borderId="0" xfId="0" applyNumberFormat="1" applyFont="1" applyAlignment="1">
      <alignment horizontal="left" vertical="center"/>
    </xf>
    <xf numFmtId="0" fontId="41" fillId="0" borderId="0" xfId="0" applyFont="1" applyAlignment="1">
      <alignment vertical="center" wrapText="1"/>
    </xf>
    <xf numFmtId="0" fontId="41" fillId="0" borderId="0" xfId="0" applyFont="1" applyAlignment="1">
      <alignment vertical="center"/>
    </xf>
    <xf numFmtId="0" fontId="12" fillId="0" borderId="0" xfId="0" applyFont="1">
      <alignment vertical="center"/>
    </xf>
    <xf numFmtId="0" fontId="56" fillId="0" borderId="0" xfId="0" applyFont="1" applyBorder="1">
      <alignment vertical="center"/>
    </xf>
    <xf numFmtId="0" fontId="12" fillId="0" borderId="0" xfId="0" applyNumberFormat="1" applyFont="1" applyBorder="1">
      <alignment vertical="center"/>
    </xf>
    <xf numFmtId="0" fontId="41" fillId="0" borderId="0" xfId="0" applyFont="1" applyBorder="1">
      <alignment vertical="center"/>
    </xf>
    <xf numFmtId="0" fontId="41" fillId="0" borderId="0" xfId="0" applyFont="1" applyBorder="1" applyAlignment="1">
      <alignment vertical="center" wrapText="1"/>
    </xf>
    <xf numFmtId="0" fontId="56" fillId="0" borderId="0" xfId="0" applyFont="1" applyAlignment="1">
      <alignment vertical="center" shrinkToFit="1"/>
    </xf>
    <xf numFmtId="0" fontId="10" fillId="9" borderId="0" xfId="2" applyFont="1" applyFill="1" applyBorder="1" applyAlignment="1" applyProtection="1">
      <alignment vertical="center"/>
    </xf>
    <xf numFmtId="0" fontId="56" fillId="14" borderId="60" xfId="0" applyFont="1" applyFill="1" applyBorder="1" applyAlignment="1">
      <alignment horizontal="center" vertical="center"/>
    </xf>
    <xf numFmtId="0" fontId="56" fillId="19" borderId="66" xfId="0" applyFont="1" applyFill="1" applyBorder="1" applyAlignment="1">
      <alignment horizontal="center" vertical="center"/>
    </xf>
    <xf numFmtId="0" fontId="56" fillId="11" borderId="79" xfId="0" applyFont="1" applyFill="1" applyBorder="1" applyAlignment="1">
      <alignment horizontal="center" vertical="center"/>
    </xf>
    <xf numFmtId="14" fontId="56" fillId="11" borderId="71" xfId="0" applyNumberFormat="1" applyFont="1" applyFill="1" applyBorder="1" applyAlignment="1">
      <alignment horizontal="center" vertical="center" wrapText="1"/>
    </xf>
    <xf numFmtId="0" fontId="56" fillId="11" borderId="71" xfId="0" applyFont="1" applyFill="1" applyBorder="1" applyAlignment="1">
      <alignment horizontal="center" vertical="center" wrapText="1"/>
    </xf>
    <xf numFmtId="0" fontId="56" fillId="11" borderId="71" xfId="0" applyFont="1" applyFill="1" applyBorder="1" applyAlignment="1">
      <alignment horizontal="center" vertical="center" wrapText="1" shrinkToFit="1"/>
    </xf>
    <xf numFmtId="187" fontId="56" fillId="11" borderId="71" xfId="0" applyNumberFormat="1" applyFont="1" applyFill="1" applyBorder="1" applyAlignment="1">
      <alignment horizontal="center" vertical="center" wrapText="1"/>
    </xf>
    <xf numFmtId="187" fontId="56" fillId="11" borderId="80" xfId="0" applyNumberFormat="1" applyFont="1" applyFill="1" applyBorder="1" applyAlignment="1">
      <alignment horizontal="center" vertical="center" wrapText="1"/>
    </xf>
    <xf numFmtId="182" fontId="9" fillId="0" borderId="0" xfId="2" applyNumberFormat="1" applyFont="1" applyBorder="1" applyAlignment="1">
      <alignment horizontal="right" vertical="center"/>
    </xf>
    <xf numFmtId="0" fontId="9" fillId="0" borderId="9" xfId="2" applyFont="1" applyFill="1" applyBorder="1" applyAlignment="1" applyProtection="1">
      <alignment horizontal="center" vertical="center"/>
    </xf>
    <xf numFmtId="0" fontId="8" fillId="10" borderId="0" xfId="2" applyFont="1" applyFill="1" applyProtection="1">
      <alignment vertical="center"/>
    </xf>
    <xf numFmtId="0" fontId="10" fillId="4" borderId="52" xfId="2" applyNumberFormat="1" applyFont="1" applyFill="1" applyBorder="1" applyAlignment="1" applyProtection="1">
      <alignment horizontal="center" vertical="center" shrinkToFit="1"/>
    </xf>
    <xf numFmtId="0" fontId="8" fillId="10" borderId="0" xfId="0" applyFont="1" applyFill="1" applyBorder="1" applyAlignment="1" applyProtection="1">
      <alignment vertical="center"/>
    </xf>
    <xf numFmtId="0" fontId="23" fillId="10" borderId="0" xfId="2" applyFont="1" applyFill="1" applyBorder="1" applyAlignment="1">
      <alignment vertical="center" wrapText="1"/>
    </xf>
    <xf numFmtId="0" fontId="9" fillId="10" borderId="0" xfId="2" applyFont="1" applyFill="1" applyBorder="1" applyAlignment="1">
      <alignment vertical="center"/>
    </xf>
    <xf numFmtId="0" fontId="9" fillId="10" borderId="0" xfId="2" applyFont="1" applyFill="1" applyBorder="1" applyAlignment="1">
      <alignment horizontal="center" vertical="center"/>
    </xf>
    <xf numFmtId="0" fontId="21" fillId="10" borderId="0" xfId="2" applyFont="1" applyFill="1" applyBorder="1" applyAlignment="1" applyProtection="1">
      <alignment vertical="center"/>
      <protection locked="0"/>
    </xf>
    <xf numFmtId="0" fontId="19" fillId="10" borderId="0" xfId="2" applyFont="1" applyFill="1" applyBorder="1" applyAlignment="1" applyProtection="1">
      <alignment vertical="center"/>
      <protection locked="0"/>
    </xf>
    <xf numFmtId="187" fontId="56" fillId="0" borderId="0" xfId="0" applyNumberFormat="1" applyFont="1" applyAlignment="1">
      <alignment vertical="center" shrinkToFit="1"/>
    </xf>
    <xf numFmtId="187" fontId="41" fillId="0" borderId="0" xfId="0" applyNumberFormat="1" applyFont="1" applyAlignment="1">
      <alignment vertical="center" shrinkToFit="1"/>
    </xf>
    <xf numFmtId="0" fontId="10" fillId="0" borderId="50" xfId="2" applyFont="1" applyFill="1" applyBorder="1" applyProtection="1">
      <alignment vertical="center"/>
    </xf>
    <xf numFmtId="176" fontId="1" fillId="8" borderId="4" xfId="1" applyNumberFormat="1" applyFill="1" applyBorder="1" applyAlignment="1" applyProtection="1">
      <alignment horizontal="center" vertical="center"/>
    </xf>
    <xf numFmtId="0" fontId="1" fillId="8" borderId="3" xfId="1" applyFill="1" applyBorder="1" applyAlignment="1" applyProtection="1">
      <alignment horizontal="center" vertical="distributed"/>
    </xf>
    <xf numFmtId="0" fontId="1" fillId="8" borderId="2" xfId="1" applyFill="1" applyBorder="1" applyAlignment="1" applyProtection="1">
      <alignment horizontal="center" vertical="center" shrinkToFit="1"/>
    </xf>
    <xf numFmtId="0" fontId="60" fillId="0" borderId="0" xfId="0" applyFont="1" applyAlignment="1">
      <alignment vertical="center" shrinkToFit="1"/>
    </xf>
    <xf numFmtId="187" fontId="41" fillId="0" borderId="0" xfId="0" applyNumberFormat="1" applyFont="1" applyAlignment="1">
      <alignment horizontal="left" vertical="center" shrinkToFit="1"/>
    </xf>
    <xf numFmtId="14" fontId="41" fillId="0" borderId="0" xfId="0" applyNumberFormat="1" applyFont="1" applyAlignment="1">
      <alignment horizontal="center" vertical="center" shrinkToFit="1"/>
    </xf>
    <xf numFmtId="0" fontId="60" fillId="22" borderId="0" xfId="0" applyFont="1" applyFill="1" applyAlignment="1">
      <alignment vertical="center" shrinkToFit="1"/>
    </xf>
    <xf numFmtId="14" fontId="56" fillId="0" borderId="0" xfId="0" applyNumberFormat="1" applyFont="1" applyAlignment="1">
      <alignment vertical="center" shrinkToFit="1"/>
    </xf>
    <xf numFmtId="187" fontId="56" fillId="0" borderId="0" xfId="0" applyNumberFormat="1" applyFont="1" applyAlignment="1">
      <alignment horizontal="left" vertical="center" shrinkToFit="1"/>
    </xf>
    <xf numFmtId="14" fontId="41" fillId="0" borderId="0" xfId="0" applyNumberFormat="1" applyFont="1" applyAlignment="1">
      <alignment vertical="center" shrinkToFit="1"/>
    </xf>
    <xf numFmtId="0" fontId="58" fillId="0" borderId="0" xfId="0" applyFont="1" applyAlignment="1">
      <alignment vertical="center" shrinkToFit="1"/>
    </xf>
    <xf numFmtId="187" fontId="58" fillId="0" borderId="0" xfId="0" applyNumberFormat="1" applyFont="1" applyAlignment="1">
      <alignment vertical="center" shrinkToFit="1"/>
    </xf>
    <xf numFmtId="0" fontId="8" fillId="0" borderId="0" xfId="0" applyFont="1" applyBorder="1">
      <alignment vertical="center"/>
    </xf>
    <xf numFmtId="181" fontId="15" fillId="0" borderId="0" xfId="2" applyNumberFormat="1" applyFont="1">
      <alignment vertical="center"/>
    </xf>
    <xf numFmtId="0" fontId="5" fillId="10" borderId="0" xfId="2" applyFont="1" applyFill="1" applyBorder="1" applyProtection="1">
      <alignment vertical="center"/>
    </xf>
    <xf numFmtId="0" fontId="5" fillId="10" borderId="0" xfId="2" applyFont="1" applyFill="1" applyBorder="1" applyAlignment="1" applyProtection="1">
      <alignment vertical="top"/>
    </xf>
    <xf numFmtId="0" fontId="5" fillId="10" borderId="0" xfId="0" applyFont="1" applyFill="1" applyBorder="1" applyProtection="1">
      <alignment vertical="center"/>
    </xf>
    <xf numFmtId="0" fontId="5" fillId="0" borderId="0" xfId="0" applyFont="1" applyBorder="1">
      <alignment vertical="center"/>
    </xf>
    <xf numFmtId="0" fontId="5" fillId="10" borderId="0" xfId="2" applyFont="1" applyFill="1" applyBorder="1">
      <alignment vertical="center"/>
    </xf>
    <xf numFmtId="178" fontId="56" fillId="0" borderId="0" xfId="0" applyNumberFormat="1" applyFont="1" applyAlignment="1">
      <alignment vertical="center" shrinkToFit="1"/>
    </xf>
    <xf numFmtId="178" fontId="41" fillId="0" borderId="0" xfId="0" applyNumberFormat="1" applyFont="1" applyAlignment="1">
      <alignment vertical="center" shrinkToFit="1"/>
    </xf>
    <xf numFmtId="178" fontId="58" fillId="0" borderId="0" xfId="0" applyNumberFormat="1" applyFont="1" applyAlignment="1">
      <alignment vertical="center" shrinkToFit="1"/>
    </xf>
    <xf numFmtId="0" fontId="61" fillId="0" borderId="0" xfId="0" applyFont="1">
      <alignment vertical="center"/>
    </xf>
    <xf numFmtId="49" fontId="10" fillId="7" borderId="53" xfId="2" applyNumberFormat="1" applyFont="1" applyFill="1" applyBorder="1" applyAlignment="1" applyProtection="1">
      <alignment horizontal="center" vertical="center"/>
      <protection locked="0"/>
    </xf>
    <xf numFmtId="0" fontId="9" fillId="2" borderId="51" xfId="2" applyFont="1" applyFill="1" applyBorder="1" applyAlignment="1" applyProtection="1">
      <alignment horizontal="left" vertical="center" wrapText="1"/>
    </xf>
    <xf numFmtId="0" fontId="9" fillId="2" borderId="26" xfId="2" applyFont="1" applyFill="1" applyBorder="1" applyAlignment="1" applyProtection="1">
      <alignment horizontal="left" vertical="center" wrapText="1"/>
    </xf>
    <xf numFmtId="0" fontId="9" fillId="2" borderId="27" xfId="2" applyFont="1" applyFill="1" applyBorder="1" applyAlignment="1" applyProtection="1">
      <alignment horizontal="left" vertical="center" wrapText="1"/>
    </xf>
    <xf numFmtId="58" fontId="10" fillId="4" borderId="8" xfId="2" applyNumberFormat="1" applyFont="1" applyFill="1" applyBorder="1" applyAlignment="1" applyProtection="1">
      <alignment horizontal="left" vertical="center" indent="1" shrinkToFit="1"/>
      <protection locked="0"/>
    </xf>
    <xf numFmtId="58" fontId="10" fillId="4" borderId="9" xfId="2" applyNumberFormat="1" applyFont="1" applyFill="1" applyBorder="1" applyAlignment="1" applyProtection="1">
      <alignment horizontal="left" vertical="center" indent="1" shrinkToFit="1"/>
      <protection locked="0"/>
    </xf>
    <xf numFmtId="58" fontId="10" fillId="4" borderId="23" xfId="2" applyNumberFormat="1" applyFont="1" applyFill="1" applyBorder="1" applyAlignment="1" applyProtection="1">
      <alignment horizontal="left" vertical="center" indent="1" shrinkToFit="1"/>
      <protection locked="0"/>
    </xf>
    <xf numFmtId="0" fontId="5" fillId="23" borderId="8" xfId="2" applyFont="1" applyFill="1" applyBorder="1" applyAlignment="1" applyProtection="1">
      <alignment horizontal="left" vertical="center" indent="1" shrinkToFit="1"/>
      <protection locked="0"/>
    </xf>
    <xf numFmtId="0" fontId="5" fillId="23" borderId="9" xfId="2" applyFont="1" applyFill="1" applyBorder="1" applyAlignment="1" applyProtection="1">
      <alignment horizontal="left" vertical="center" indent="1" shrinkToFit="1"/>
      <protection locked="0"/>
    </xf>
    <xf numFmtId="0" fontId="5" fillId="23" borderId="23" xfId="2" applyFont="1" applyFill="1" applyBorder="1" applyAlignment="1" applyProtection="1">
      <alignment horizontal="left" vertical="center" indent="1" shrinkToFit="1"/>
      <protection locked="0"/>
    </xf>
    <xf numFmtId="0" fontId="5" fillId="7" borderId="8" xfId="2" applyFont="1" applyFill="1" applyBorder="1" applyAlignment="1" applyProtection="1">
      <alignment horizontal="left" vertical="center" indent="1" shrinkToFit="1"/>
      <protection locked="0"/>
    </xf>
    <xf numFmtId="0" fontId="5" fillId="7" borderId="9" xfId="2" applyFont="1" applyFill="1" applyBorder="1" applyAlignment="1" applyProtection="1">
      <alignment horizontal="left" vertical="center" indent="1" shrinkToFit="1"/>
      <protection locked="0"/>
    </xf>
    <xf numFmtId="0" fontId="5" fillId="7" borderId="23" xfId="2" applyFont="1" applyFill="1" applyBorder="1" applyAlignment="1" applyProtection="1">
      <alignment horizontal="left" vertical="center" indent="1" shrinkToFit="1"/>
      <protection locked="0"/>
    </xf>
    <xf numFmtId="0" fontId="27" fillId="6" borderId="0" xfId="2" applyFont="1" applyFill="1" applyBorder="1" applyAlignment="1" applyProtection="1">
      <alignment horizontal="center" vertical="center" shrinkToFit="1"/>
    </xf>
    <xf numFmtId="0" fontId="9" fillId="2" borderId="8" xfId="2" applyFont="1" applyFill="1" applyBorder="1" applyAlignment="1" applyProtection="1">
      <alignment horizontal="distributed" vertical="center" indent="1"/>
    </xf>
    <xf numFmtId="0" fontId="9" fillId="2" borderId="9" xfId="2" applyFont="1" applyFill="1" applyBorder="1" applyAlignment="1" applyProtection="1">
      <alignment horizontal="distributed" vertical="center" indent="1"/>
    </xf>
    <xf numFmtId="0" fontId="9" fillId="2" borderId="23" xfId="2" applyFont="1" applyFill="1" applyBorder="1" applyAlignment="1" applyProtection="1">
      <alignment horizontal="distributed" vertical="center" indent="1"/>
    </xf>
    <xf numFmtId="0" fontId="10" fillId="23" borderId="8" xfId="2" applyFont="1" applyFill="1" applyBorder="1" applyAlignment="1" applyProtection="1">
      <alignment horizontal="left" vertical="center" indent="1" shrinkToFit="1"/>
      <protection locked="0"/>
    </xf>
    <xf numFmtId="0" fontId="10" fillId="23" borderId="9" xfId="2" applyFont="1" applyFill="1" applyBorder="1" applyAlignment="1" applyProtection="1">
      <alignment horizontal="left" vertical="center" indent="1" shrinkToFit="1"/>
      <protection locked="0"/>
    </xf>
    <xf numFmtId="0" fontId="10" fillId="23" borderId="23" xfId="2" applyFont="1" applyFill="1" applyBorder="1" applyAlignment="1" applyProtection="1">
      <alignment horizontal="left" vertical="center" indent="1" shrinkToFit="1"/>
      <protection locked="0"/>
    </xf>
    <xf numFmtId="0" fontId="9" fillId="2" borderId="8" xfId="2" applyFont="1" applyFill="1" applyBorder="1" applyAlignment="1" applyProtection="1">
      <alignment horizontal="center" vertical="center"/>
    </xf>
    <xf numFmtId="0" fontId="9" fillId="2" borderId="9" xfId="2" applyFont="1" applyFill="1" applyBorder="1" applyAlignment="1" applyProtection="1">
      <alignment horizontal="center" vertical="center"/>
    </xf>
    <xf numFmtId="0" fontId="9" fillId="2" borderId="23" xfId="2" applyFont="1" applyFill="1" applyBorder="1" applyAlignment="1" applyProtection="1">
      <alignment horizontal="center" vertical="center"/>
    </xf>
    <xf numFmtId="58" fontId="10" fillId="23" borderId="8" xfId="2" applyNumberFormat="1" applyFont="1" applyFill="1" applyBorder="1" applyAlignment="1" applyProtection="1">
      <alignment horizontal="left" vertical="center" indent="1" shrinkToFit="1"/>
      <protection locked="0"/>
    </xf>
    <xf numFmtId="58" fontId="10" fillId="23" borderId="9" xfId="2" applyNumberFormat="1" applyFont="1" applyFill="1" applyBorder="1" applyAlignment="1" applyProtection="1">
      <alignment horizontal="left" vertical="center" indent="1" shrinkToFit="1"/>
      <protection locked="0"/>
    </xf>
    <xf numFmtId="58" fontId="10" fillId="23" borderId="23" xfId="2" applyNumberFormat="1" applyFont="1" applyFill="1" applyBorder="1" applyAlignment="1" applyProtection="1">
      <alignment horizontal="left" vertical="center" indent="1" shrinkToFit="1"/>
      <protection locked="0"/>
    </xf>
    <xf numFmtId="0" fontId="28" fillId="6" borderId="0" xfId="2" applyFont="1" applyFill="1" applyBorder="1" applyAlignment="1" applyProtection="1">
      <alignment vertical="center" shrinkToFit="1"/>
    </xf>
    <xf numFmtId="0" fontId="28" fillId="8" borderId="10" xfId="2" applyFont="1" applyFill="1" applyBorder="1" applyAlignment="1" applyProtection="1">
      <alignment horizontal="left" vertical="center" shrinkToFit="1"/>
    </xf>
    <xf numFmtId="0" fontId="31" fillId="0" borderId="10" xfId="2" applyFont="1" applyBorder="1" applyAlignment="1" applyProtection="1">
      <alignment horizontal="left" vertical="center" shrinkToFit="1"/>
    </xf>
    <xf numFmtId="0" fontId="10" fillId="2" borderId="8" xfId="2" applyFont="1" applyFill="1" applyBorder="1" applyAlignment="1" applyProtection="1">
      <alignment horizontal="center" vertical="center" shrinkToFit="1"/>
    </xf>
    <xf numFmtId="0" fontId="10" fillId="2" borderId="23"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30" fillId="2" borderId="51" xfId="2" applyFont="1" applyFill="1" applyBorder="1" applyAlignment="1" applyProtection="1">
      <alignment horizontal="center" vertical="center" wrapText="1" shrinkToFit="1"/>
    </xf>
    <xf numFmtId="0" fontId="30" fillId="2" borderId="27" xfId="2" applyFont="1" applyFill="1" applyBorder="1" applyAlignment="1" applyProtection="1">
      <alignment horizontal="center" vertical="center" wrapText="1" shrinkToFit="1"/>
    </xf>
    <xf numFmtId="0" fontId="9" fillId="9" borderId="8" xfId="2" applyFont="1" applyFill="1" applyBorder="1" applyAlignment="1" applyProtection="1">
      <alignment horizontal="left" vertical="center" wrapText="1" indent="1"/>
    </xf>
    <xf numFmtId="0" fontId="9" fillId="9" borderId="9" xfId="2" applyFont="1" applyFill="1" applyBorder="1" applyAlignment="1" applyProtection="1">
      <alignment horizontal="left" vertical="center" wrapText="1" indent="1"/>
    </xf>
    <xf numFmtId="0" fontId="9" fillId="9" borderId="23" xfId="2" applyFont="1" applyFill="1" applyBorder="1" applyAlignment="1" applyProtection="1">
      <alignment horizontal="left" vertical="center" wrapText="1" indent="1"/>
    </xf>
    <xf numFmtId="0" fontId="10" fillId="7" borderId="8" xfId="2" applyFont="1" applyFill="1" applyBorder="1" applyAlignment="1" applyProtection="1">
      <alignment horizontal="left" vertical="center" indent="1" shrinkToFit="1"/>
      <protection locked="0"/>
    </xf>
    <xf numFmtId="0" fontId="10" fillId="7" borderId="9" xfId="2" applyFont="1" applyFill="1" applyBorder="1" applyAlignment="1" applyProtection="1">
      <alignment horizontal="left" vertical="center" indent="1" shrinkToFit="1"/>
      <protection locked="0"/>
    </xf>
    <xf numFmtId="0" fontId="10" fillId="7" borderId="23" xfId="2" applyFont="1" applyFill="1" applyBorder="1" applyAlignment="1" applyProtection="1">
      <alignment horizontal="left" vertical="center" indent="1" shrinkToFit="1"/>
      <protection locked="0"/>
    </xf>
    <xf numFmtId="0" fontId="29" fillId="7" borderId="8" xfId="3" applyFill="1" applyBorder="1" applyAlignment="1" applyProtection="1">
      <alignment horizontal="left" vertical="center" indent="1" shrinkToFit="1"/>
      <protection locked="0"/>
    </xf>
    <xf numFmtId="0" fontId="29" fillId="7" borderId="9" xfId="3" applyFill="1" applyBorder="1" applyAlignment="1" applyProtection="1">
      <alignment horizontal="left" vertical="center" indent="1" shrinkToFit="1"/>
      <protection locked="0"/>
    </xf>
    <xf numFmtId="0" fontId="29" fillId="7" borderId="23" xfId="3" applyFill="1" applyBorder="1" applyAlignment="1" applyProtection="1">
      <alignment horizontal="left" vertical="center" indent="1" shrinkToFit="1"/>
      <protection locked="0"/>
    </xf>
    <xf numFmtId="0" fontId="35" fillId="7" borderId="8" xfId="2" applyFont="1" applyFill="1" applyBorder="1" applyAlignment="1" applyProtection="1">
      <alignment horizontal="center" vertical="center" wrapText="1"/>
      <protection locked="0"/>
    </xf>
    <xf numFmtId="0" fontId="35" fillId="7" borderId="23" xfId="2" applyFont="1" applyFill="1" applyBorder="1" applyAlignment="1" applyProtection="1">
      <alignment horizontal="center" vertical="center" wrapText="1"/>
      <protection locked="0"/>
    </xf>
    <xf numFmtId="0" fontId="34" fillId="6" borderId="8" xfId="2" applyFont="1" applyFill="1" applyBorder="1" applyAlignment="1" applyProtection="1">
      <alignment horizontal="left" vertical="center" shrinkToFit="1"/>
    </xf>
    <xf numFmtId="0" fontId="34" fillId="6" borderId="9" xfId="2" applyFont="1" applyFill="1" applyBorder="1" applyAlignment="1" applyProtection="1">
      <alignment horizontal="left" vertical="center" shrinkToFit="1"/>
    </xf>
    <xf numFmtId="0" fontId="34" fillId="6" borderId="23" xfId="2" applyFont="1" applyFill="1" applyBorder="1" applyAlignment="1" applyProtection="1">
      <alignment horizontal="left" vertical="center" shrinkToFit="1"/>
    </xf>
    <xf numFmtId="0" fontId="30" fillId="0" borderId="24" xfId="2" applyFont="1" applyFill="1" applyBorder="1" applyAlignment="1" applyProtection="1">
      <alignment horizontal="left" vertical="top" wrapText="1"/>
    </xf>
    <xf numFmtId="0" fontId="30" fillId="0" borderId="36" xfId="2" applyFont="1" applyFill="1" applyBorder="1" applyAlignment="1" applyProtection="1">
      <alignment horizontal="left" vertical="top" wrapText="1"/>
    </xf>
    <xf numFmtId="0" fontId="30" fillId="0" borderId="28" xfId="2" applyFont="1" applyFill="1" applyBorder="1" applyAlignment="1" applyProtection="1">
      <alignment horizontal="left" vertical="top" wrapText="1"/>
    </xf>
    <xf numFmtId="0" fontId="30" fillId="0" borderId="41" xfId="2" applyFont="1" applyFill="1" applyBorder="1" applyAlignment="1" applyProtection="1">
      <alignment horizontal="left" vertical="top" wrapText="1"/>
    </xf>
    <xf numFmtId="0" fontId="30" fillId="0" borderId="30" xfId="2" applyFont="1" applyFill="1" applyBorder="1" applyAlignment="1" applyProtection="1">
      <alignment horizontal="left" vertical="top" wrapText="1"/>
    </xf>
    <xf numFmtId="0" fontId="30" fillId="0" borderId="29" xfId="2" applyFont="1" applyFill="1" applyBorder="1" applyAlignment="1" applyProtection="1">
      <alignment horizontal="left" vertical="top" wrapText="1"/>
    </xf>
    <xf numFmtId="0" fontId="30" fillId="0" borderId="24" xfId="2" applyFont="1" applyFill="1" applyBorder="1" applyAlignment="1" applyProtection="1">
      <alignment horizontal="center" vertical="center" wrapText="1"/>
    </xf>
    <xf numFmtId="0" fontId="30" fillId="0" borderId="36" xfId="2" applyFont="1" applyFill="1" applyBorder="1" applyAlignment="1" applyProtection="1">
      <alignment horizontal="center" vertical="center" wrapText="1"/>
    </xf>
    <xf numFmtId="0" fontId="24" fillId="0" borderId="8" xfId="2" applyFont="1" applyFill="1" applyBorder="1" applyAlignment="1" applyProtection="1">
      <alignment horizontal="center" vertical="center" wrapText="1"/>
    </xf>
    <xf numFmtId="0" fontId="24" fillId="0" borderId="23" xfId="2" applyFont="1" applyFill="1" applyBorder="1" applyAlignment="1" applyProtection="1">
      <alignment horizontal="center" vertical="center" wrapText="1"/>
    </xf>
    <xf numFmtId="0" fontId="34" fillId="6" borderId="10" xfId="2" applyFont="1" applyFill="1" applyBorder="1" applyAlignment="1" applyProtection="1">
      <alignment horizontal="left" vertical="center" shrinkToFit="1"/>
    </xf>
    <xf numFmtId="0" fontId="9" fillId="0" borderId="10" xfId="2" applyFont="1" applyFill="1" applyBorder="1" applyAlignment="1" applyProtection="1">
      <alignment horizontal="center" vertical="center" wrapText="1"/>
    </xf>
    <xf numFmtId="0" fontId="12" fillId="0" borderId="25" xfId="2" applyFont="1" applyFill="1" applyBorder="1" applyAlignment="1" applyProtection="1">
      <alignment horizontal="center" vertical="center" wrapText="1"/>
    </xf>
    <xf numFmtId="0" fontId="34" fillId="6" borderId="25" xfId="2" applyFont="1" applyFill="1" applyBorder="1" applyAlignment="1" applyProtection="1">
      <alignment horizontal="left" vertical="center" shrinkToFit="1"/>
    </xf>
    <xf numFmtId="0" fontId="11" fillId="0" borderId="8" xfId="2" applyFont="1" applyFill="1" applyBorder="1" applyAlignment="1" applyProtection="1">
      <alignment horizontal="left" vertical="center" wrapText="1"/>
    </xf>
    <xf numFmtId="0" fontId="11" fillId="0" borderId="9" xfId="2" applyFont="1" applyFill="1" applyBorder="1" applyAlignment="1" applyProtection="1">
      <alignment horizontal="left" vertical="center" wrapText="1"/>
    </xf>
    <xf numFmtId="0" fontId="11" fillId="0" borderId="23" xfId="2" applyFont="1" applyFill="1" applyBorder="1" applyAlignment="1" applyProtection="1">
      <alignment horizontal="left" vertical="center" wrapText="1"/>
    </xf>
    <xf numFmtId="0" fontId="12" fillId="0" borderId="24" xfId="2" applyFont="1" applyFill="1" applyBorder="1" applyAlignment="1" applyProtection="1">
      <alignment horizontal="left" vertical="top" wrapText="1"/>
    </xf>
    <xf numFmtId="0" fontId="12" fillId="0" borderId="36" xfId="2" applyFont="1" applyFill="1" applyBorder="1" applyAlignment="1" applyProtection="1">
      <alignment horizontal="left" vertical="top" wrapText="1"/>
    </xf>
    <xf numFmtId="0" fontId="12" fillId="0" borderId="28" xfId="2" applyFont="1" applyFill="1" applyBorder="1" applyAlignment="1" applyProtection="1">
      <alignment horizontal="left" vertical="top" wrapText="1"/>
    </xf>
    <xf numFmtId="0" fontId="12" fillId="0" borderId="41" xfId="2" applyFont="1" applyFill="1" applyBorder="1" applyAlignment="1" applyProtection="1">
      <alignment horizontal="left" vertical="top" wrapText="1"/>
    </xf>
    <xf numFmtId="0" fontId="12" fillId="0" borderId="30" xfId="2" applyFont="1" applyFill="1" applyBorder="1" applyAlignment="1" applyProtection="1">
      <alignment horizontal="left" vertical="top" wrapText="1"/>
    </xf>
    <xf numFmtId="0" fontId="12" fillId="0" borderId="29" xfId="2" applyFont="1" applyFill="1" applyBorder="1" applyAlignment="1" applyProtection="1">
      <alignment horizontal="left" vertical="top" wrapText="1"/>
    </xf>
    <xf numFmtId="0" fontId="12" fillId="0" borderId="8" xfId="2" applyFont="1" applyFill="1" applyBorder="1" applyAlignment="1" applyProtection="1">
      <alignment horizontal="center" vertical="center" wrapText="1"/>
    </xf>
    <xf numFmtId="0" fontId="12" fillId="0" borderId="23" xfId="2" applyFont="1" applyFill="1" applyBorder="1" applyAlignment="1" applyProtection="1">
      <alignment horizontal="center" vertical="center" wrapText="1"/>
    </xf>
    <xf numFmtId="0" fontId="38" fillId="0" borderId="8" xfId="2" applyFont="1" applyFill="1" applyBorder="1" applyAlignment="1" applyProtection="1">
      <alignment horizontal="center" vertical="center" wrapText="1" shrinkToFit="1"/>
    </xf>
    <xf numFmtId="0" fontId="38" fillId="0" borderId="23" xfId="2" applyFont="1" applyFill="1" applyBorder="1" applyAlignment="1" applyProtection="1">
      <alignment horizontal="center" vertical="center" wrapText="1" shrinkToFit="1"/>
    </xf>
    <xf numFmtId="0" fontId="11" fillId="0" borderId="8" xfId="2" applyFont="1" applyFill="1" applyBorder="1" applyAlignment="1" applyProtection="1">
      <alignment horizontal="left" vertical="center"/>
    </xf>
    <xf numFmtId="0" fontId="11" fillId="0" borderId="9" xfId="2" applyFont="1" applyFill="1" applyBorder="1" applyAlignment="1" applyProtection="1">
      <alignment horizontal="left" vertical="center"/>
    </xf>
    <xf numFmtId="0" fontId="11" fillId="0" borderId="23" xfId="2" applyFont="1" applyFill="1" applyBorder="1" applyAlignment="1" applyProtection="1">
      <alignment horizontal="left" vertical="center"/>
    </xf>
    <xf numFmtId="0" fontId="11" fillId="0" borderId="8" xfId="2" applyFont="1" applyBorder="1" applyAlignment="1" applyProtection="1">
      <alignment horizontal="left" vertical="center" wrapText="1"/>
    </xf>
    <xf numFmtId="0" fontId="11" fillId="0" borderId="9" xfId="2" applyFont="1" applyBorder="1" applyAlignment="1" applyProtection="1">
      <alignment horizontal="left" vertical="center" wrapText="1"/>
    </xf>
    <xf numFmtId="0" fontId="11" fillId="0" borderId="23"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0" fontId="11" fillId="0" borderId="23" xfId="2" applyFont="1" applyBorder="1" applyAlignment="1" applyProtection="1">
      <alignment horizontal="left" vertical="center"/>
    </xf>
    <xf numFmtId="0" fontId="11" fillId="0" borderId="8" xfId="2" applyFont="1" applyBorder="1" applyAlignment="1" applyProtection="1">
      <alignment horizontal="left" vertical="center" shrinkToFit="1"/>
    </xf>
    <xf numFmtId="0" fontId="11" fillId="0" borderId="9" xfId="2" applyFont="1" applyBorder="1" applyAlignment="1" applyProtection="1">
      <alignment horizontal="left" vertical="center" shrinkToFit="1"/>
    </xf>
    <xf numFmtId="0" fontId="11" fillId="0" borderId="23" xfId="2" applyFont="1" applyBorder="1" applyAlignment="1" applyProtection="1">
      <alignment horizontal="left" vertical="center" shrinkToFit="1"/>
    </xf>
    <xf numFmtId="0" fontId="12" fillId="8" borderId="24" xfId="2" applyFont="1" applyFill="1" applyBorder="1" applyAlignment="1" applyProtection="1">
      <alignment horizontal="center" vertical="center" wrapText="1"/>
    </xf>
    <xf numFmtId="0" fontId="12" fillId="8" borderId="36" xfId="2" applyFont="1" applyFill="1" applyBorder="1" applyAlignment="1" applyProtection="1">
      <alignment horizontal="center" vertical="center" wrapText="1"/>
    </xf>
    <xf numFmtId="0" fontId="39" fillId="8" borderId="8" xfId="2" applyFont="1" applyFill="1" applyBorder="1" applyAlignment="1" applyProtection="1">
      <alignment horizontal="left" vertical="center" wrapText="1"/>
    </xf>
    <xf numFmtId="0" fontId="39" fillId="8" borderId="9" xfId="2" applyFont="1" applyFill="1" applyBorder="1" applyAlignment="1" applyProtection="1">
      <alignment horizontal="left" vertical="center" wrapText="1"/>
    </xf>
    <xf numFmtId="0" fontId="10" fillId="0" borderId="54" xfId="2" applyFont="1" applyFill="1" applyBorder="1" applyAlignment="1" applyProtection="1">
      <alignment horizontal="center" vertical="center" textRotation="255" wrapText="1"/>
    </xf>
    <xf numFmtId="0" fontId="21" fillId="6" borderId="55" xfId="2" applyFont="1" applyFill="1" applyBorder="1" applyAlignment="1" applyProtection="1">
      <alignment vertical="center" wrapText="1"/>
    </xf>
    <xf numFmtId="0" fontId="21" fillId="6" borderId="56" xfId="2" applyFont="1" applyFill="1" applyBorder="1" applyAlignment="1" applyProtection="1">
      <alignment vertical="center" wrapText="1"/>
    </xf>
    <xf numFmtId="0" fontId="21" fillId="6" borderId="57" xfId="2" applyFont="1" applyFill="1" applyBorder="1" applyAlignment="1" applyProtection="1">
      <alignment vertical="center" wrapText="1"/>
    </xf>
    <xf numFmtId="183" fontId="10" fillId="7" borderId="8" xfId="2" applyNumberFormat="1" applyFont="1" applyFill="1" applyBorder="1" applyAlignment="1" applyProtection="1">
      <alignment horizontal="right" vertical="center" wrapText="1" indent="1"/>
      <protection locked="0"/>
    </xf>
    <xf numFmtId="183" fontId="10" fillId="7" borderId="23" xfId="2" applyNumberFormat="1" applyFont="1" applyFill="1" applyBorder="1" applyAlignment="1" applyProtection="1">
      <alignment horizontal="right" vertical="center" wrapText="1" indent="1"/>
      <protection locked="0"/>
    </xf>
    <xf numFmtId="0" fontId="9" fillId="2" borderId="8" xfId="2" applyFont="1" applyFill="1" applyBorder="1" applyAlignment="1" applyProtection="1">
      <alignment horizontal="center" vertical="center" shrinkToFit="1"/>
    </xf>
    <xf numFmtId="0" fontId="9" fillId="2" borderId="23" xfId="2" applyFont="1" applyFill="1" applyBorder="1" applyAlignment="1" applyProtection="1">
      <alignment horizontal="center" vertical="center" shrinkToFit="1"/>
    </xf>
    <xf numFmtId="179" fontId="10" fillId="7" borderId="8" xfId="2" applyNumberFormat="1" applyFont="1" applyFill="1" applyBorder="1" applyAlignment="1" applyProtection="1">
      <alignment horizontal="right" vertical="center" wrapText="1" indent="1"/>
      <protection locked="0"/>
    </xf>
    <xf numFmtId="179" fontId="10" fillId="7" borderId="23" xfId="2" applyNumberFormat="1" applyFont="1" applyFill="1" applyBorder="1" applyAlignment="1" applyProtection="1">
      <alignment horizontal="right" vertical="center" wrapText="1" indent="1"/>
      <protection locked="0"/>
    </xf>
    <xf numFmtId="0" fontId="36" fillId="6" borderId="58" xfId="2" applyFont="1" applyFill="1" applyBorder="1" applyAlignment="1" applyProtection="1">
      <alignment vertical="center" wrapText="1"/>
    </xf>
    <xf numFmtId="0" fontId="36" fillId="6" borderId="50" xfId="2" applyFont="1" applyFill="1" applyBorder="1" applyAlignment="1" applyProtection="1">
      <alignment vertical="center" wrapText="1"/>
    </xf>
    <xf numFmtId="0" fontId="36" fillId="6" borderId="59" xfId="2" applyFont="1" applyFill="1" applyBorder="1" applyAlignment="1" applyProtection="1">
      <alignment vertical="center" wrapText="1"/>
    </xf>
    <xf numFmtId="0" fontId="21" fillId="6" borderId="0" xfId="2" applyFont="1" applyFill="1" applyBorder="1" applyAlignment="1" applyProtection="1">
      <alignment vertical="center" wrapText="1"/>
    </xf>
    <xf numFmtId="0" fontId="7" fillId="6" borderId="0" xfId="2" applyFont="1" applyFill="1" applyBorder="1" applyAlignment="1" applyProtection="1">
      <alignment horizontal="center" vertical="top" shrinkToFit="1"/>
    </xf>
    <xf numFmtId="0" fontId="7" fillId="6" borderId="0" xfId="2" applyFont="1" applyFill="1" applyBorder="1" applyAlignment="1" applyProtection="1">
      <alignment horizontal="center" vertical="center" shrinkToFit="1"/>
    </xf>
    <xf numFmtId="0" fontId="9" fillId="2" borderId="24" xfId="2" applyFont="1" applyFill="1" applyBorder="1" applyAlignment="1" applyProtection="1">
      <alignment horizontal="center" vertical="center" wrapText="1"/>
    </xf>
    <xf numFmtId="0" fontId="9" fillId="2" borderId="36" xfId="2" applyFont="1" applyFill="1" applyBorder="1" applyAlignment="1" applyProtection="1">
      <alignment horizontal="center" vertical="center" wrapText="1"/>
    </xf>
    <xf numFmtId="0" fontId="9" fillId="2" borderId="30" xfId="2" applyFont="1" applyFill="1" applyBorder="1" applyAlignment="1" applyProtection="1">
      <alignment horizontal="center" vertical="center" wrapText="1"/>
    </xf>
    <xf numFmtId="0" fontId="9" fillId="2" borderId="29"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shrinkToFit="1"/>
    </xf>
    <xf numFmtId="0" fontId="9" fillId="2" borderId="36" xfId="2" applyFont="1" applyFill="1" applyBorder="1" applyAlignment="1" applyProtection="1">
      <alignment horizontal="center" vertical="center" shrinkToFit="1"/>
    </xf>
    <xf numFmtId="0" fontId="9" fillId="2" borderId="30" xfId="2" applyFont="1" applyFill="1" applyBorder="1" applyAlignment="1" applyProtection="1">
      <alignment horizontal="center" vertical="center" shrinkToFit="1"/>
    </xf>
    <xf numFmtId="0" fontId="9" fillId="2" borderId="29" xfId="2" applyFont="1" applyFill="1" applyBorder="1" applyAlignment="1" applyProtection="1">
      <alignment horizontal="center" vertical="center" shrinkToFit="1"/>
    </xf>
    <xf numFmtId="0" fontId="10" fillId="0" borderId="30" xfId="2" applyFont="1" applyFill="1" applyBorder="1" applyAlignment="1" applyProtection="1">
      <alignment horizontal="left" vertical="center" wrapText="1"/>
    </xf>
    <xf numFmtId="0" fontId="10" fillId="0" borderId="10"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wrapText="1"/>
    </xf>
    <xf numFmtId="0" fontId="9" fillId="2" borderId="23" xfId="2" applyFont="1" applyFill="1" applyBorder="1" applyAlignment="1" applyProtection="1">
      <alignment horizontal="center" vertical="center" wrapText="1"/>
    </xf>
    <xf numFmtId="0" fontId="9" fillId="2" borderId="9" xfId="2" applyFont="1" applyFill="1" applyBorder="1" applyAlignment="1" applyProtection="1">
      <alignment horizontal="center" vertical="center" wrapText="1"/>
    </xf>
    <xf numFmtId="0" fontId="9" fillId="2" borderId="8" xfId="2" applyFont="1" applyFill="1" applyBorder="1" applyAlignment="1" applyProtection="1">
      <alignment horizontal="center" vertical="center" textRotation="255" wrapText="1"/>
    </xf>
    <xf numFmtId="0" fontId="9" fillId="2" borderId="23" xfId="2" applyFont="1" applyFill="1" applyBorder="1" applyAlignment="1" applyProtection="1">
      <alignment horizontal="center" vertical="center" textRotation="255" wrapText="1"/>
    </xf>
    <xf numFmtId="0" fontId="10" fillId="9" borderId="0" xfId="2" applyFont="1" applyFill="1" applyBorder="1" applyAlignment="1" applyProtection="1">
      <alignment vertical="center" wrapText="1"/>
    </xf>
    <xf numFmtId="185" fontId="45" fillId="2" borderId="8" xfId="2" applyNumberFormat="1" applyFont="1" applyFill="1" applyBorder="1" applyAlignment="1" applyProtection="1">
      <alignment horizontal="center" vertical="center" wrapText="1"/>
    </xf>
    <xf numFmtId="185" fontId="45" fillId="2" borderId="23" xfId="2" applyNumberFormat="1" applyFont="1" applyFill="1" applyBorder="1" applyAlignment="1" applyProtection="1">
      <alignment horizontal="center" vertical="center" wrapText="1"/>
    </xf>
    <xf numFmtId="179" fontId="10" fillId="7" borderId="8" xfId="2" applyNumberFormat="1" applyFont="1" applyFill="1" applyBorder="1" applyAlignment="1" applyProtection="1">
      <alignment horizontal="center" vertical="center" wrapText="1"/>
      <protection locked="0"/>
    </xf>
    <xf numFmtId="179" fontId="10" fillId="7" borderId="23" xfId="2" applyNumberFormat="1" applyFont="1" applyFill="1" applyBorder="1" applyAlignment="1" applyProtection="1">
      <alignment horizontal="center" vertical="center" wrapText="1"/>
      <protection locked="0"/>
    </xf>
    <xf numFmtId="185" fontId="12" fillId="2" borderId="8" xfId="2" applyNumberFormat="1" applyFont="1" applyFill="1" applyBorder="1" applyAlignment="1" applyProtection="1">
      <alignment horizontal="center" vertical="center" wrapText="1"/>
    </xf>
    <xf numFmtId="185" fontId="12" fillId="2" borderId="23" xfId="2" applyNumberFormat="1" applyFont="1" applyFill="1" applyBorder="1" applyAlignment="1" applyProtection="1">
      <alignment horizontal="center" vertical="center" wrapText="1"/>
    </xf>
    <xf numFmtId="186" fontId="10" fillId="7" borderId="8" xfId="2" applyNumberFormat="1" applyFont="1" applyFill="1" applyBorder="1" applyAlignment="1" applyProtection="1">
      <alignment horizontal="right" vertical="center" wrapText="1" indent="1"/>
      <protection locked="0"/>
    </xf>
    <xf numFmtId="186" fontId="10" fillId="7" borderId="9" xfId="2" applyNumberFormat="1" applyFont="1" applyFill="1" applyBorder="1" applyAlignment="1" applyProtection="1">
      <alignment horizontal="right" vertical="center" wrapText="1" indent="1"/>
      <protection locked="0"/>
    </xf>
    <xf numFmtId="186" fontId="10" fillId="7" borderId="23" xfId="2" applyNumberFormat="1" applyFont="1" applyFill="1" applyBorder="1" applyAlignment="1" applyProtection="1">
      <alignment horizontal="right" vertical="center" wrapText="1" indent="1"/>
      <protection locked="0"/>
    </xf>
    <xf numFmtId="58" fontId="10" fillId="7" borderId="8" xfId="2" applyNumberFormat="1" applyFont="1" applyFill="1" applyBorder="1" applyAlignment="1" applyProtection="1">
      <alignment horizontal="center" vertical="center" shrinkToFit="1"/>
      <protection locked="0"/>
    </xf>
    <xf numFmtId="58" fontId="10" fillId="7" borderId="23" xfId="2" applyNumberFormat="1" applyFont="1" applyFill="1" applyBorder="1" applyAlignment="1" applyProtection="1">
      <alignment horizontal="center" vertical="center" shrinkToFit="1"/>
      <protection locked="0"/>
    </xf>
    <xf numFmtId="0" fontId="10" fillId="7" borderId="8" xfId="2" applyFont="1" applyFill="1" applyBorder="1" applyAlignment="1" applyProtection="1">
      <alignment horizontal="left" vertical="center" wrapText="1"/>
      <protection locked="0"/>
    </xf>
    <xf numFmtId="0" fontId="10" fillId="7" borderId="9" xfId="2" applyFont="1" applyFill="1" applyBorder="1" applyAlignment="1" applyProtection="1">
      <alignment horizontal="left" vertical="center" wrapText="1"/>
      <protection locked="0"/>
    </xf>
    <xf numFmtId="0" fontId="10" fillId="7" borderId="23" xfId="2" applyFont="1" applyFill="1" applyBorder="1" applyAlignment="1" applyProtection="1">
      <alignment horizontal="left" vertical="center" wrapText="1"/>
      <protection locked="0"/>
    </xf>
    <xf numFmtId="0" fontId="22" fillId="2" borderId="8" xfId="2" applyFont="1" applyFill="1" applyBorder="1" applyAlignment="1" applyProtection="1">
      <alignment horizontal="center" vertical="center" shrinkToFit="1"/>
    </xf>
    <xf numFmtId="0" fontId="22" fillId="2" borderId="23" xfId="2" applyFont="1" applyFill="1" applyBorder="1" applyAlignment="1" applyProtection="1">
      <alignment horizontal="center" vertical="center" shrinkToFit="1"/>
    </xf>
    <xf numFmtId="0" fontId="22" fillId="2" borderId="8" xfId="2" applyFont="1" applyFill="1" applyBorder="1" applyAlignment="1" applyProtection="1">
      <alignment horizontal="center" vertical="center" wrapText="1"/>
    </xf>
    <xf numFmtId="0" fontId="22" fillId="2" borderId="23" xfId="2" applyFont="1" applyFill="1" applyBorder="1" applyAlignment="1" applyProtection="1">
      <alignment horizontal="center" vertical="center" wrapText="1"/>
    </xf>
    <xf numFmtId="185" fontId="12" fillId="2" borderId="8" xfId="2" applyNumberFormat="1" applyFont="1" applyFill="1" applyBorder="1" applyAlignment="1" applyProtection="1">
      <alignment horizontal="left" vertical="center" wrapText="1"/>
    </xf>
    <xf numFmtId="185" fontId="12" fillId="2" borderId="9" xfId="2" applyNumberFormat="1" applyFont="1" applyFill="1" applyBorder="1" applyAlignment="1" applyProtection="1">
      <alignment horizontal="left" vertical="center" wrapText="1"/>
    </xf>
    <xf numFmtId="185" fontId="12" fillId="2" borderId="23" xfId="2" applyNumberFormat="1" applyFont="1" applyFill="1" applyBorder="1" applyAlignment="1" applyProtection="1">
      <alignment horizontal="left" vertical="center" wrapText="1"/>
    </xf>
    <xf numFmtId="185" fontId="30" fillId="7" borderId="8" xfId="2" applyNumberFormat="1" applyFont="1" applyFill="1" applyBorder="1" applyAlignment="1" applyProtection="1">
      <alignment horizontal="left" vertical="center" wrapText="1" shrinkToFit="1"/>
      <protection locked="0"/>
    </xf>
    <xf numFmtId="185" fontId="30" fillId="7" borderId="9" xfId="2" applyNumberFormat="1" applyFont="1" applyFill="1" applyBorder="1" applyAlignment="1" applyProtection="1">
      <alignment horizontal="left" vertical="center" wrapText="1" shrinkToFit="1"/>
      <protection locked="0"/>
    </xf>
    <xf numFmtId="185" fontId="30" fillId="7" borderId="23" xfId="2" applyNumberFormat="1" applyFont="1" applyFill="1" applyBorder="1" applyAlignment="1" applyProtection="1">
      <alignment horizontal="left" vertical="center" wrapText="1" shrinkToFit="1"/>
      <protection locked="0"/>
    </xf>
    <xf numFmtId="0" fontId="9" fillId="2" borderId="9" xfId="2" applyFont="1" applyFill="1" applyBorder="1" applyAlignment="1" applyProtection="1">
      <alignment horizontal="center" vertical="center" shrinkToFit="1"/>
    </xf>
    <xf numFmtId="0" fontId="9" fillId="2" borderId="25" xfId="2" applyFont="1" applyFill="1" applyBorder="1" applyAlignment="1" applyProtection="1">
      <alignment horizontal="center" vertical="center" wrapText="1"/>
    </xf>
    <xf numFmtId="0" fontId="9" fillId="2" borderId="10" xfId="2"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10" fillId="7" borderId="8" xfId="0" applyNumberFormat="1" applyFont="1" applyFill="1" applyBorder="1" applyAlignment="1" applyProtection="1">
      <alignment horizontal="center" vertical="center" wrapText="1"/>
      <protection locked="0"/>
    </xf>
    <xf numFmtId="0" fontId="10" fillId="7" borderId="23" xfId="0" applyNumberFormat="1" applyFont="1" applyFill="1" applyBorder="1" applyAlignment="1" applyProtection="1">
      <alignment horizontal="center" vertical="center" wrapText="1"/>
      <protection locked="0"/>
    </xf>
    <xf numFmtId="0" fontId="10" fillId="7" borderId="9" xfId="0" applyNumberFormat="1"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xf>
    <xf numFmtId="0" fontId="10" fillId="9" borderId="0" xfId="0" applyFont="1" applyFill="1" applyBorder="1" applyAlignment="1" applyProtection="1">
      <alignment vertical="center" wrapText="1"/>
    </xf>
    <xf numFmtId="185" fontId="10" fillId="23" borderId="8" xfId="0" applyNumberFormat="1" applyFont="1" applyFill="1" applyBorder="1" applyAlignment="1" applyProtection="1">
      <alignment horizontal="left" vertical="center" indent="1" shrinkToFit="1"/>
      <protection locked="0"/>
    </xf>
    <xf numFmtId="185" fontId="10" fillId="23" borderId="9" xfId="0" applyNumberFormat="1" applyFont="1" applyFill="1" applyBorder="1" applyAlignment="1" applyProtection="1">
      <alignment horizontal="left" vertical="center" indent="1" shrinkToFit="1"/>
      <protection locked="0"/>
    </xf>
    <xf numFmtId="185" fontId="10" fillId="23" borderId="23" xfId="0" applyNumberFormat="1" applyFont="1" applyFill="1" applyBorder="1" applyAlignment="1" applyProtection="1">
      <alignment horizontal="left" vertical="center" indent="1" shrinkToFit="1"/>
      <protection locked="0"/>
    </xf>
    <xf numFmtId="185" fontId="10" fillId="7" borderId="8" xfId="0" applyNumberFormat="1" applyFont="1" applyFill="1" applyBorder="1" applyAlignment="1" applyProtection="1">
      <alignment horizontal="center" vertical="center" shrinkToFit="1"/>
      <protection locked="0"/>
    </xf>
    <xf numFmtId="185" fontId="10" fillId="7" borderId="23" xfId="0" applyNumberFormat="1" applyFont="1" applyFill="1" applyBorder="1" applyAlignment="1" applyProtection="1">
      <alignment horizontal="center" vertical="center" shrinkToFit="1"/>
      <protection locked="0"/>
    </xf>
    <xf numFmtId="0" fontId="10" fillId="7" borderId="8" xfId="0" applyNumberFormat="1" applyFont="1" applyFill="1" applyBorder="1" applyAlignment="1" applyProtection="1">
      <alignment horizontal="left" vertical="center" wrapText="1" indent="1"/>
      <protection locked="0"/>
    </xf>
    <xf numFmtId="0" fontId="10" fillId="7" borderId="23" xfId="0" applyNumberFormat="1" applyFont="1" applyFill="1" applyBorder="1" applyAlignment="1" applyProtection="1">
      <alignment horizontal="left" vertical="center" wrapText="1" indent="1"/>
      <protection locked="0"/>
    </xf>
    <xf numFmtId="179" fontId="10" fillId="7" borderId="8" xfId="0" applyNumberFormat="1" applyFont="1" applyFill="1" applyBorder="1" applyAlignment="1" applyProtection="1">
      <alignment horizontal="center" vertical="center" wrapText="1"/>
      <protection locked="0"/>
    </xf>
    <xf numFmtId="179" fontId="10" fillId="7" borderId="9" xfId="0" applyNumberFormat="1" applyFont="1" applyFill="1" applyBorder="1" applyAlignment="1" applyProtection="1">
      <alignment horizontal="center" vertical="center" wrapText="1"/>
      <protection locked="0"/>
    </xf>
    <xf numFmtId="179" fontId="10" fillId="7" borderId="23" xfId="0" applyNumberFormat="1"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shrinkToFit="1"/>
    </xf>
    <xf numFmtId="0" fontId="9" fillId="2" borderId="23"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47" fillId="2" borderId="8" xfId="0" applyFont="1" applyFill="1" applyBorder="1" applyAlignment="1" applyProtection="1">
      <alignment horizontal="center" vertical="center" wrapText="1"/>
    </xf>
    <xf numFmtId="0" fontId="47" fillId="2" borderId="9" xfId="0" applyFont="1" applyFill="1" applyBorder="1" applyAlignment="1" applyProtection="1">
      <alignment horizontal="center" vertical="center" wrapText="1"/>
    </xf>
    <xf numFmtId="0" fontId="47" fillId="2" borderId="23" xfId="0" applyFont="1" applyFill="1" applyBorder="1" applyAlignment="1" applyProtection="1">
      <alignment horizontal="center" vertical="center" wrapText="1"/>
    </xf>
    <xf numFmtId="0" fontId="19" fillId="0" borderId="50" xfId="2" applyFont="1" applyFill="1" applyBorder="1" applyAlignment="1" applyProtection="1">
      <alignment horizontal="center" vertical="center"/>
      <protection locked="0"/>
    </xf>
    <xf numFmtId="0" fontId="13" fillId="0" borderId="0" xfId="2" applyFont="1" applyFill="1" applyBorder="1" applyAlignment="1" applyProtection="1">
      <alignment horizontal="left" vertical="top" wrapText="1"/>
    </xf>
    <xf numFmtId="0" fontId="13" fillId="0" borderId="8" xfId="2" applyFont="1" applyFill="1" applyBorder="1" applyAlignment="1" applyProtection="1">
      <alignment horizontal="center" vertical="center"/>
    </xf>
    <xf numFmtId="0" fontId="13" fillId="0" borderId="9" xfId="2" applyFont="1" applyFill="1" applyBorder="1" applyAlignment="1" applyProtection="1">
      <alignment horizontal="center" vertical="center"/>
    </xf>
    <xf numFmtId="0" fontId="13" fillId="0" borderId="23" xfId="2" applyFont="1" applyFill="1" applyBorder="1" applyAlignment="1" applyProtection="1">
      <alignment horizontal="center" vertical="center"/>
    </xf>
    <xf numFmtId="0" fontId="13" fillId="0" borderId="24" xfId="2" applyFont="1" applyFill="1" applyBorder="1" applyAlignment="1" applyProtection="1">
      <alignment horizontal="left" vertical="center" shrinkToFit="1"/>
    </xf>
    <xf numFmtId="0" fontId="13" fillId="0" borderId="25" xfId="2" applyFont="1" applyFill="1" applyBorder="1" applyAlignment="1" applyProtection="1">
      <alignment horizontal="left" vertical="center" shrinkToFit="1"/>
    </xf>
    <xf numFmtId="177" fontId="13" fillId="0" borderId="9" xfId="2" applyNumberFormat="1" applyFont="1" applyFill="1" applyBorder="1" applyAlignment="1" applyProtection="1">
      <alignment horizontal="left" vertical="center" shrinkToFit="1"/>
    </xf>
    <xf numFmtId="177" fontId="13" fillId="0" borderId="23" xfId="2" applyNumberFormat="1" applyFont="1" applyFill="1" applyBorder="1" applyAlignment="1" applyProtection="1">
      <alignment horizontal="left" vertical="center" shrinkToFit="1"/>
    </xf>
    <xf numFmtId="178" fontId="13" fillId="4" borderId="8" xfId="2" applyNumberFormat="1" applyFont="1" applyFill="1" applyBorder="1" applyAlignment="1" applyProtection="1">
      <alignment horizontal="center" vertical="center"/>
      <protection locked="0"/>
    </xf>
    <xf numFmtId="178" fontId="13" fillId="4" borderId="9" xfId="2" applyNumberFormat="1" applyFont="1" applyFill="1" applyBorder="1" applyAlignment="1" applyProtection="1">
      <alignment horizontal="center" vertical="center"/>
      <protection locked="0"/>
    </xf>
    <xf numFmtId="0" fontId="13" fillId="0" borderId="8" xfId="2" applyFont="1" applyFill="1" applyBorder="1" applyAlignment="1" applyProtection="1">
      <alignment horizontal="left" vertical="center" shrinkToFit="1"/>
    </xf>
    <xf numFmtId="0" fontId="13" fillId="0" borderId="9" xfId="2" applyFont="1" applyFill="1" applyBorder="1" applyAlignment="1" applyProtection="1">
      <alignment horizontal="left" vertical="center" shrinkToFit="1"/>
    </xf>
    <xf numFmtId="0" fontId="13" fillId="0" borderId="8" xfId="2" applyFont="1" applyFill="1" applyBorder="1" applyAlignment="1" applyProtection="1">
      <alignment horizontal="left" vertical="center"/>
    </xf>
    <xf numFmtId="0" fontId="13" fillId="0" borderId="9" xfId="2" applyFont="1" applyFill="1" applyBorder="1" applyAlignment="1" applyProtection="1">
      <alignment horizontal="left" vertical="center"/>
    </xf>
    <xf numFmtId="0" fontId="13" fillId="0" borderId="33" xfId="2" applyFont="1" applyFill="1" applyBorder="1" applyAlignment="1" applyProtection="1">
      <alignment horizontal="left" vertical="center" shrinkToFit="1"/>
    </xf>
    <xf numFmtId="0" fontId="13" fillId="0" borderId="12" xfId="2" applyFont="1" applyFill="1" applyBorder="1" applyAlignment="1" applyProtection="1">
      <alignment horizontal="left" vertical="center" shrinkToFit="1"/>
    </xf>
    <xf numFmtId="0" fontId="13" fillId="0" borderId="34" xfId="2" applyFont="1" applyFill="1" applyBorder="1" applyAlignment="1" applyProtection="1">
      <alignment horizontal="left" vertical="center" shrinkToFit="1"/>
    </xf>
    <xf numFmtId="0" fontId="13" fillId="0" borderId="35" xfId="2" applyFont="1" applyFill="1" applyBorder="1" applyAlignment="1" applyProtection="1">
      <alignment horizontal="left" vertical="center" shrinkToFit="1"/>
    </xf>
    <xf numFmtId="0" fontId="13" fillId="0" borderId="37" xfId="2" applyFont="1" applyFill="1" applyBorder="1" applyAlignment="1" applyProtection="1">
      <alignment horizontal="left" vertical="center" shrinkToFit="1"/>
    </xf>
    <xf numFmtId="0" fontId="13" fillId="0" borderId="10" xfId="2" applyFont="1" applyFill="1" applyBorder="1" applyAlignment="1" applyProtection="1">
      <alignment horizontal="left" vertical="center" shrinkToFit="1"/>
    </xf>
    <xf numFmtId="0" fontId="13" fillId="0" borderId="11" xfId="2" applyFont="1" applyFill="1" applyBorder="1" applyAlignment="1" applyProtection="1">
      <alignment horizontal="left" vertical="center" shrinkToFit="1"/>
    </xf>
    <xf numFmtId="178" fontId="13" fillId="4" borderId="9" xfId="2" applyNumberFormat="1" applyFont="1" applyFill="1" applyBorder="1" applyAlignment="1" applyProtection="1">
      <alignment horizontal="left" vertical="center"/>
      <protection locked="0"/>
    </xf>
    <xf numFmtId="0" fontId="13" fillId="0" borderId="0" xfId="2" applyFont="1" applyFill="1" applyBorder="1" applyAlignment="1" applyProtection="1">
      <alignment horizontal="left" vertical="center" shrinkToFit="1"/>
    </xf>
    <xf numFmtId="0" fontId="13" fillId="0" borderId="24" xfId="2" applyFont="1" applyFill="1" applyBorder="1" applyAlignment="1" applyProtection="1">
      <alignment horizontal="left" vertical="center"/>
    </xf>
    <xf numFmtId="0" fontId="13" fillId="0" borderId="25" xfId="2" applyFont="1" applyFill="1" applyBorder="1" applyAlignment="1" applyProtection="1">
      <alignment horizontal="left" vertical="center"/>
    </xf>
    <xf numFmtId="180" fontId="13" fillId="0" borderId="25" xfId="2" applyNumberFormat="1" applyFont="1" applyFill="1" applyBorder="1" applyAlignment="1" applyProtection="1">
      <alignment horizontal="left" vertical="center" shrinkToFit="1"/>
    </xf>
    <xf numFmtId="180" fontId="13" fillId="0" borderId="36" xfId="2" applyNumberFormat="1" applyFont="1" applyFill="1" applyBorder="1" applyAlignment="1" applyProtection="1">
      <alignment horizontal="left" vertical="center" shrinkToFit="1"/>
    </xf>
    <xf numFmtId="0" fontId="13" fillId="0" borderId="30" xfId="2" applyFont="1" applyFill="1" applyBorder="1" applyAlignment="1" applyProtection="1">
      <alignment horizontal="left" vertical="center"/>
    </xf>
    <xf numFmtId="0" fontId="13" fillId="0" borderId="10" xfId="2" applyFont="1" applyFill="1" applyBorder="1" applyAlignment="1" applyProtection="1">
      <alignment horizontal="left" vertical="center"/>
    </xf>
    <xf numFmtId="179" fontId="13" fillId="0" borderId="33" xfId="2" applyNumberFormat="1" applyFont="1" applyFill="1" applyBorder="1" applyAlignment="1" applyProtection="1">
      <alignment horizontal="left" vertical="center" shrinkToFit="1"/>
    </xf>
    <xf numFmtId="179" fontId="13" fillId="0" borderId="9" xfId="2" applyNumberFormat="1" applyFont="1" applyFill="1" applyBorder="1" applyAlignment="1" applyProtection="1">
      <alignment horizontal="left" vertical="center" shrinkToFit="1"/>
    </xf>
    <xf numFmtId="179" fontId="13" fillId="0" borderId="23" xfId="2" applyNumberFormat="1" applyFont="1" applyFill="1" applyBorder="1" applyAlignment="1" applyProtection="1">
      <alignment horizontal="left" vertical="center" shrinkToFit="1"/>
    </xf>
    <xf numFmtId="178" fontId="13" fillId="0" borderId="25" xfId="2" applyNumberFormat="1" applyFont="1" applyFill="1" applyBorder="1" applyAlignment="1" applyProtection="1">
      <alignment horizontal="left" vertical="center"/>
    </xf>
    <xf numFmtId="178" fontId="13" fillId="0" borderId="0" xfId="2" applyNumberFormat="1" applyFont="1" applyFill="1" applyBorder="1" applyAlignment="1" applyProtection="1">
      <alignment horizontal="left" vertical="center"/>
    </xf>
    <xf numFmtId="179" fontId="13" fillId="0" borderId="25" xfId="2" applyNumberFormat="1" applyFont="1" applyFill="1" applyBorder="1" applyAlignment="1" applyProtection="1">
      <alignment horizontal="left" vertical="center" shrinkToFit="1"/>
    </xf>
    <xf numFmtId="179" fontId="13" fillId="0" borderId="37" xfId="2" applyNumberFormat="1" applyFont="1" applyFill="1" applyBorder="1" applyAlignment="1" applyProtection="1">
      <alignment horizontal="left" vertical="center" shrinkToFit="1"/>
    </xf>
    <xf numFmtId="179" fontId="13" fillId="0" borderId="10" xfId="2" applyNumberFormat="1" applyFont="1" applyFill="1" applyBorder="1" applyAlignment="1" applyProtection="1">
      <alignment horizontal="left" vertical="center" shrinkToFit="1"/>
    </xf>
    <xf numFmtId="179" fontId="13" fillId="0" borderId="29" xfId="2" applyNumberFormat="1" applyFont="1" applyFill="1" applyBorder="1" applyAlignment="1" applyProtection="1">
      <alignment horizontal="left" vertical="center" shrinkToFit="1"/>
    </xf>
    <xf numFmtId="0" fontId="13" fillId="4" borderId="9" xfId="2" applyNumberFormat="1" applyFont="1" applyFill="1" applyBorder="1" applyAlignment="1" applyProtection="1">
      <alignment horizontal="left" vertical="center" shrinkToFit="1"/>
      <protection locked="0"/>
    </xf>
    <xf numFmtId="0" fontId="13" fillId="0" borderId="28" xfId="2" applyFont="1" applyFill="1" applyBorder="1" applyAlignment="1" applyProtection="1">
      <alignment horizontal="left" vertical="center"/>
    </xf>
    <xf numFmtId="0" fontId="13" fillId="0" borderId="0" xfId="2" applyFont="1" applyFill="1" applyBorder="1" applyAlignment="1" applyProtection="1">
      <alignment horizontal="left" vertical="center"/>
    </xf>
    <xf numFmtId="0" fontId="13" fillId="0" borderId="28" xfId="2" applyFont="1" applyFill="1" applyBorder="1" applyAlignment="1" applyProtection="1">
      <alignment horizontal="left" vertical="center" shrinkToFit="1"/>
    </xf>
    <xf numFmtId="0" fontId="13" fillId="0" borderId="41" xfId="2" applyFont="1" applyFill="1" applyBorder="1" applyAlignment="1" applyProtection="1">
      <alignment horizontal="left" vertical="center" shrinkToFit="1"/>
    </xf>
    <xf numFmtId="0" fontId="13" fillId="0" borderId="44" xfId="2" applyFont="1" applyFill="1" applyBorder="1" applyAlignment="1" applyProtection="1">
      <alignment horizontal="center" vertical="center" wrapText="1"/>
    </xf>
    <xf numFmtId="0" fontId="13" fillId="0" borderId="6" xfId="2" applyFont="1" applyFill="1" applyBorder="1" applyAlignment="1" applyProtection="1">
      <alignment horizontal="center" vertical="center" wrapText="1"/>
    </xf>
    <xf numFmtId="0" fontId="13" fillId="0" borderId="45" xfId="2" applyFont="1" applyFill="1" applyBorder="1" applyAlignment="1" applyProtection="1">
      <alignment horizontal="center" vertical="center" wrapText="1"/>
    </xf>
    <xf numFmtId="0" fontId="13" fillId="0" borderId="14" xfId="2" applyFont="1" applyFill="1" applyBorder="1" applyAlignment="1" applyProtection="1">
      <alignment horizontal="center" vertical="center" wrapText="1"/>
    </xf>
    <xf numFmtId="0" fontId="13" fillId="0" borderId="15" xfId="2" applyFont="1" applyFill="1" applyBorder="1" applyAlignment="1" applyProtection="1">
      <alignment horizontal="center" vertical="center" wrapText="1"/>
    </xf>
    <xf numFmtId="0" fontId="13" fillId="0" borderId="46" xfId="2" applyFont="1" applyFill="1" applyBorder="1" applyAlignment="1" applyProtection="1">
      <alignment horizontal="center" vertical="center" wrapText="1"/>
    </xf>
    <xf numFmtId="0" fontId="13" fillId="4" borderId="10" xfId="2" applyNumberFormat="1" applyFont="1" applyFill="1" applyBorder="1" applyAlignment="1" applyProtection="1">
      <alignment horizontal="left" vertical="center" shrinkToFit="1"/>
      <protection locked="0"/>
    </xf>
    <xf numFmtId="178" fontId="13" fillId="4" borderId="9" xfId="2" applyNumberFormat="1" applyFont="1" applyFill="1" applyBorder="1" applyAlignment="1" applyProtection="1">
      <alignment horizontal="left" vertical="center" shrinkToFit="1"/>
      <protection locked="0"/>
    </xf>
    <xf numFmtId="179" fontId="13" fillId="0" borderId="8" xfId="2" applyNumberFormat="1" applyFont="1" applyFill="1" applyBorder="1" applyAlignment="1" applyProtection="1">
      <alignment horizontal="left" vertical="center"/>
    </xf>
    <xf numFmtId="179" fontId="13" fillId="0" borderId="9" xfId="2" applyNumberFormat="1" applyFont="1" applyFill="1" applyBorder="1" applyAlignment="1" applyProtection="1">
      <alignment horizontal="left" vertical="center"/>
    </xf>
    <xf numFmtId="179" fontId="13" fillId="0" borderId="23" xfId="2" applyNumberFormat="1" applyFont="1" applyFill="1" applyBorder="1" applyAlignment="1" applyProtection="1">
      <alignment horizontal="left" vertical="center"/>
    </xf>
    <xf numFmtId="0" fontId="13" fillId="0" borderId="30" xfId="2" applyFont="1" applyFill="1" applyBorder="1" applyAlignment="1" applyProtection="1">
      <alignment horizontal="left" vertical="center" shrinkToFit="1"/>
    </xf>
    <xf numFmtId="178" fontId="13" fillId="4" borderId="47" xfId="2" applyNumberFormat="1" applyFont="1" applyFill="1" applyBorder="1" applyAlignment="1" applyProtection="1">
      <alignment horizontal="center" vertical="center"/>
      <protection locked="0"/>
    </xf>
    <xf numFmtId="178" fontId="13" fillId="4" borderId="48" xfId="2" applyNumberFormat="1" applyFont="1" applyFill="1" applyBorder="1" applyAlignment="1" applyProtection="1">
      <alignment horizontal="center" vertical="center"/>
      <protection locked="0"/>
    </xf>
    <xf numFmtId="179" fontId="13" fillId="0" borderId="12" xfId="2" applyNumberFormat="1" applyFont="1" applyFill="1" applyBorder="1" applyAlignment="1" applyProtection="1">
      <alignment horizontal="left" vertical="center" shrinkToFit="1"/>
    </xf>
    <xf numFmtId="0" fontId="13" fillId="0" borderId="25" xfId="2"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0" fontId="13" fillId="0" borderId="10" xfId="2" applyFont="1" applyFill="1" applyBorder="1" applyAlignment="1" applyProtection="1">
      <alignment horizontal="center" vertical="center"/>
    </xf>
    <xf numFmtId="0" fontId="13" fillId="0" borderId="24" xfId="2" applyFont="1" applyFill="1" applyBorder="1" applyAlignment="1" applyProtection="1">
      <alignment horizontal="center" vertical="center"/>
    </xf>
    <xf numFmtId="0" fontId="13" fillId="0" borderId="36" xfId="2" applyFont="1" applyFill="1" applyBorder="1" applyAlignment="1" applyProtection="1">
      <alignment horizontal="center" vertical="center"/>
    </xf>
    <xf numFmtId="0" fontId="13" fillId="0" borderId="28" xfId="2" applyFont="1" applyFill="1" applyBorder="1" applyAlignment="1" applyProtection="1">
      <alignment horizontal="center" vertical="center"/>
    </xf>
    <xf numFmtId="0" fontId="13" fillId="0" borderId="29" xfId="2" applyFont="1" applyFill="1" applyBorder="1" applyAlignment="1" applyProtection="1">
      <alignment horizontal="center" vertical="center"/>
    </xf>
    <xf numFmtId="0" fontId="13" fillId="0" borderId="25" xfId="2" applyFont="1" applyFill="1" applyBorder="1" applyAlignment="1" applyProtection="1">
      <alignment horizontal="center" vertical="center" shrinkToFit="1"/>
    </xf>
    <xf numFmtId="0" fontId="13" fillId="0" borderId="36" xfId="2" applyFont="1" applyFill="1" applyBorder="1" applyAlignment="1" applyProtection="1">
      <alignment horizontal="center" vertical="center" shrinkToFit="1"/>
    </xf>
    <xf numFmtId="0" fontId="13" fillId="0" borderId="0" xfId="2" applyFont="1" applyFill="1" applyBorder="1" applyAlignment="1" applyProtection="1">
      <alignment horizontal="center" vertical="center" shrinkToFit="1"/>
    </xf>
    <xf numFmtId="0" fontId="13" fillId="0" borderId="41" xfId="2" applyFont="1" applyFill="1" applyBorder="1" applyAlignment="1" applyProtection="1">
      <alignment horizontal="center" vertical="center" shrinkToFit="1"/>
    </xf>
    <xf numFmtId="181" fontId="13" fillId="4" borderId="47" xfId="2" applyNumberFormat="1" applyFont="1" applyFill="1" applyBorder="1" applyAlignment="1" applyProtection="1">
      <alignment horizontal="center" vertical="center"/>
      <protection locked="0"/>
    </xf>
    <xf numFmtId="181" fontId="13" fillId="4" borderId="48" xfId="2" applyNumberFormat="1" applyFont="1" applyFill="1" applyBorder="1" applyAlignment="1" applyProtection="1">
      <alignment horizontal="center" vertical="center"/>
      <protection locked="0"/>
    </xf>
    <xf numFmtId="177" fontId="13" fillId="0" borderId="33" xfId="2" applyNumberFormat="1" applyFont="1" applyFill="1" applyBorder="1" applyAlignment="1" applyProtection="1">
      <alignment horizontal="left" vertical="center" shrinkToFit="1"/>
    </xf>
    <xf numFmtId="0" fontId="13" fillId="0" borderId="24" xfId="2" applyFont="1" applyFill="1" applyBorder="1" applyAlignment="1" applyProtection="1">
      <alignment horizontal="center" vertical="center" shrinkToFit="1"/>
    </xf>
    <xf numFmtId="0" fontId="13" fillId="0" borderId="35" xfId="2" applyFont="1" applyFill="1" applyBorder="1" applyAlignment="1" applyProtection="1">
      <alignment horizontal="center" vertical="center" shrinkToFit="1"/>
    </xf>
    <xf numFmtId="0" fontId="13" fillId="0" borderId="30" xfId="2" applyFont="1" applyFill="1" applyBorder="1" applyAlignment="1" applyProtection="1">
      <alignment horizontal="center" vertical="center" shrinkToFit="1"/>
    </xf>
    <xf numFmtId="0" fontId="13" fillId="0" borderId="11" xfId="2" applyFont="1" applyFill="1" applyBorder="1" applyAlignment="1" applyProtection="1">
      <alignment horizontal="center" vertical="center" shrinkToFit="1"/>
    </xf>
    <xf numFmtId="177" fontId="13" fillId="0" borderId="21" xfId="2" applyNumberFormat="1" applyFont="1" applyFill="1" applyBorder="1" applyAlignment="1" applyProtection="1">
      <alignment horizontal="left" vertical="center" shrinkToFit="1"/>
    </xf>
    <xf numFmtId="177" fontId="13" fillId="0" borderId="0" xfId="2" applyNumberFormat="1" applyFont="1" applyFill="1" applyBorder="1" applyAlignment="1" applyProtection="1">
      <alignment horizontal="left" vertical="center" shrinkToFit="1"/>
    </xf>
    <xf numFmtId="177" fontId="13" fillId="0" borderId="33" xfId="2" applyNumberFormat="1" applyFont="1" applyFill="1" applyBorder="1" applyAlignment="1" applyProtection="1">
      <alignment horizontal="center" vertical="center" shrinkToFit="1"/>
    </xf>
    <xf numFmtId="177" fontId="13" fillId="0" borderId="9" xfId="2" applyNumberFormat="1" applyFont="1" applyFill="1" applyBorder="1" applyAlignment="1" applyProtection="1">
      <alignment horizontal="center" vertical="center" shrinkToFit="1"/>
    </xf>
    <xf numFmtId="0" fontId="13" fillId="0" borderId="9" xfId="2" applyNumberFormat="1" applyFont="1" applyFill="1" applyBorder="1" applyAlignment="1" applyProtection="1">
      <alignment horizontal="left" vertical="center" shrinkToFit="1"/>
      <protection locked="0"/>
    </xf>
    <xf numFmtId="0" fontId="19" fillId="0" borderId="0" xfId="2" applyFont="1" applyFill="1" applyBorder="1" applyAlignment="1" applyProtection="1">
      <alignment horizontal="center" vertical="center" wrapText="1"/>
    </xf>
    <xf numFmtId="0" fontId="21" fillId="0" borderId="0" xfId="2" applyFont="1" applyFill="1" applyBorder="1" applyAlignment="1" applyProtection="1">
      <alignment horizontal="center" vertical="center"/>
      <protection locked="0"/>
    </xf>
    <xf numFmtId="0" fontId="3" fillId="0" borderId="0" xfId="1" applyFont="1" applyAlignment="1" applyProtection="1">
      <alignment horizontal="center" vertical="center"/>
    </xf>
    <xf numFmtId="0" fontId="1" fillId="0" borderId="8" xfId="1" applyBorder="1" applyProtection="1">
      <alignment vertical="center"/>
    </xf>
    <xf numFmtId="0" fontId="1" fillId="0" borderId="9" xfId="1" applyBorder="1" applyProtection="1">
      <alignment vertical="center"/>
    </xf>
    <xf numFmtId="0" fontId="1" fillId="0" borderId="10" xfId="1" applyBorder="1" applyProtection="1">
      <alignment vertical="center"/>
    </xf>
    <xf numFmtId="0" fontId="1" fillId="0" borderId="11" xfId="1" applyBorder="1" applyProtection="1">
      <alignment vertical="center"/>
    </xf>
    <xf numFmtId="0" fontId="1" fillId="0" borderId="8" xfId="1" applyFill="1" applyBorder="1" applyProtection="1">
      <alignment vertical="center"/>
    </xf>
    <xf numFmtId="0" fontId="1" fillId="0" borderId="9" xfId="1" applyFill="1" applyBorder="1" applyProtection="1">
      <alignment vertical="center"/>
    </xf>
    <xf numFmtId="0" fontId="1" fillId="0" borderId="12" xfId="1" applyFill="1" applyBorder="1" applyProtection="1">
      <alignment vertical="center"/>
    </xf>
    <xf numFmtId="0" fontId="1" fillId="0" borderId="14" xfId="1" applyFill="1" applyBorder="1" applyProtection="1">
      <alignment vertical="center"/>
      <protection locked="0"/>
    </xf>
    <xf numFmtId="0" fontId="1" fillId="0" borderId="15" xfId="1" applyFill="1" applyBorder="1" applyProtection="1">
      <alignment vertical="center"/>
      <protection locked="0"/>
    </xf>
    <xf numFmtId="0" fontId="1" fillId="0" borderId="16" xfId="1" applyFill="1" applyBorder="1" applyProtection="1">
      <alignment vertical="center"/>
      <protection locked="0"/>
    </xf>
    <xf numFmtId="0" fontId="7" fillId="2" borderId="17" xfId="1" applyFont="1" applyFill="1" applyBorder="1" applyAlignment="1" applyProtection="1">
      <alignment horizontal="center" vertical="center"/>
    </xf>
    <xf numFmtId="0" fontId="1" fillId="0" borderId="17" xfId="1" applyBorder="1" applyAlignment="1" applyProtection="1">
      <alignment vertical="center" wrapText="1"/>
      <protection locked="0"/>
    </xf>
    <xf numFmtId="0" fontId="56" fillId="22" borderId="60" xfId="0" applyFont="1" applyFill="1" applyBorder="1" applyAlignment="1">
      <alignment horizontal="center" vertical="center"/>
    </xf>
    <xf numFmtId="0" fontId="56" fillId="22" borderId="64" xfId="0" applyFont="1" applyFill="1" applyBorder="1" applyAlignment="1">
      <alignment horizontal="center" vertical="center"/>
    </xf>
    <xf numFmtId="0" fontId="56" fillId="22" borderId="65" xfId="0" applyFont="1" applyFill="1" applyBorder="1" applyAlignment="1">
      <alignment horizontal="center" vertical="center"/>
    </xf>
    <xf numFmtId="0" fontId="56" fillId="22" borderId="68" xfId="0" applyFont="1" applyFill="1" applyBorder="1" applyAlignment="1">
      <alignment horizontal="center" vertical="center"/>
    </xf>
    <xf numFmtId="0" fontId="56" fillId="17" borderId="60" xfId="0" applyFont="1" applyFill="1" applyBorder="1" applyAlignment="1">
      <alignment horizontal="center" vertical="center"/>
    </xf>
    <xf numFmtId="0" fontId="56" fillId="17" borderId="68" xfId="0" applyFont="1" applyFill="1" applyBorder="1" applyAlignment="1">
      <alignment horizontal="center" vertical="center"/>
    </xf>
    <xf numFmtId="0" fontId="56" fillId="17" borderId="64" xfId="0" applyFont="1" applyFill="1" applyBorder="1" applyAlignment="1">
      <alignment horizontal="center" vertical="center"/>
    </xf>
    <xf numFmtId="0" fontId="56" fillId="17" borderId="61" xfId="0" applyFont="1" applyFill="1" applyBorder="1" applyAlignment="1">
      <alignment horizontal="center" vertical="center"/>
    </xf>
    <xf numFmtId="0" fontId="56" fillId="18" borderId="60" xfId="0" applyFont="1" applyFill="1" applyBorder="1" applyAlignment="1">
      <alignment horizontal="center" vertical="center"/>
    </xf>
    <xf numFmtId="0" fontId="56" fillId="18" borderId="64" xfId="0" applyFont="1" applyFill="1" applyBorder="1" applyAlignment="1">
      <alignment horizontal="center" vertical="center"/>
    </xf>
    <xf numFmtId="0" fontId="56" fillId="18" borderId="65" xfId="0" applyFont="1" applyFill="1" applyBorder="1" applyAlignment="1">
      <alignment horizontal="center" vertical="center"/>
    </xf>
    <xf numFmtId="0" fontId="56" fillId="19" borderId="66" xfId="0" applyFont="1" applyFill="1" applyBorder="1" applyAlignment="1">
      <alignment horizontal="center" vertical="center" wrapText="1"/>
    </xf>
    <xf numFmtId="0" fontId="56" fillId="0" borderId="62" xfId="0" applyFont="1" applyBorder="1" applyAlignment="1">
      <alignment horizontal="center" vertical="center"/>
    </xf>
    <xf numFmtId="0" fontId="56" fillId="0" borderId="63" xfId="0" applyFont="1" applyBorder="1" applyAlignment="1">
      <alignment horizontal="center" vertical="center"/>
    </xf>
    <xf numFmtId="0" fontId="56" fillId="19" borderId="66" xfId="0" applyFont="1" applyFill="1" applyBorder="1" applyAlignment="1">
      <alignment horizontal="center" vertical="center"/>
    </xf>
    <xf numFmtId="0" fontId="56" fillId="20" borderId="62" xfId="0" applyFont="1" applyFill="1" applyBorder="1" applyAlignment="1">
      <alignment horizontal="center" vertical="center" wrapText="1"/>
    </xf>
    <xf numFmtId="0" fontId="56" fillId="0" borderId="62" xfId="0" applyFont="1" applyBorder="1" applyAlignment="1">
      <alignment horizontal="center" vertical="center" wrapText="1"/>
    </xf>
    <xf numFmtId="0" fontId="56" fillId="20" borderId="66" xfId="0" applyFont="1" applyFill="1" applyBorder="1" applyAlignment="1">
      <alignment horizontal="center" vertical="center" wrapText="1"/>
    </xf>
    <xf numFmtId="0" fontId="56" fillId="0" borderId="63" xfId="0" applyFont="1" applyBorder="1" applyAlignment="1">
      <alignment horizontal="center" vertical="center" wrapText="1"/>
    </xf>
    <xf numFmtId="0" fontId="56" fillId="21" borderId="66" xfId="0" applyFont="1" applyFill="1" applyBorder="1" applyAlignment="1">
      <alignment horizontal="center" vertical="center"/>
    </xf>
    <xf numFmtId="0" fontId="56" fillId="21" borderId="60" xfId="0" applyFont="1" applyFill="1" applyBorder="1" applyAlignment="1">
      <alignment horizontal="center" vertical="center"/>
    </xf>
    <xf numFmtId="0" fontId="56" fillId="21" borderId="64" xfId="0" applyFont="1" applyFill="1" applyBorder="1" applyAlignment="1">
      <alignment horizontal="center" vertical="center"/>
    </xf>
    <xf numFmtId="0" fontId="56" fillId="21" borderId="65" xfId="0" applyFont="1" applyFill="1" applyBorder="1" applyAlignment="1">
      <alignment horizontal="center" vertical="center"/>
    </xf>
    <xf numFmtId="0" fontId="56" fillId="16" borderId="60" xfId="0" applyFont="1" applyFill="1" applyBorder="1" applyAlignment="1">
      <alignment horizontal="center" vertical="center"/>
    </xf>
    <xf numFmtId="0" fontId="56" fillId="16" borderId="64" xfId="0" applyFont="1" applyFill="1" applyBorder="1" applyAlignment="1">
      <alignment vertical="center"/>
    </xf>
    <xf numFmtId="0" fontId="56" fillId="16" borderId="65" xfId="0" applyFont="1" applyFill="1" applyBorder="1" applyAlignment="1">
      <alignment vertical="center"/>
    </xf>
    <xf numFmtId="0" fontId="56" fillId="11" borderId="61" xfId="0" applyFont="1" applyFill="1" applyBorder="1" applyAlignment="1">
      <alignment horizontal="center" vertical="center"/>
    </xf>
    <xf numFmtId="0" fontId="60" fillId="11" borderId="62" xfId="0" applyFont="1" applyFill="1" applyBorder="1" applyAlignment="1">
      <alignment vertical="center"/>
    </xf>
    <xf numFmtId="0" fontId="60" fillId="11" borderId="63" xfId="0" applyFont="1" applyFill="1" applyBorder="1" applyAlignment="1">
      <alignment vertical="center"/>
    </xf>
    <xf numFmtId="0" fontId="56" fillId="12" borderId="60" xfId="0" applyFont="1" applyFill="1" applyBorder="1" applyAlignment="1">
      <alignment horizontal="center" vertical="center" wrapText="1"/>
    </xf>
    <xf numFmtId="0" fontId="56" fillId="12" borderId="64" xfId="0" applyFont="1" applyFill="1" applyBorder="1" applyAlignment="1">
      <alignment vertical="center"/>
    </xf>
    <xf numFmtId="0" fontId="56" fillId="12" borderId="65" xfId="0" applyFont="1" applyFill="1" applyBorder="1" applyAlignment="1">
      <alignment vertical="center"/>
    </xf>
    <xf numFmtId="0" fontId="56" fillId="13" borderId="60" xfId="0" applyFont="1" applyFill="1" applyBorder="1" applyAlignment="1">
      <alignment horizontal="center" vertical="center"/>
    </xf>
    <xf numFmtId="0" fontId="56" fillId="13" borderId="64" xfId="0" applyFont="1" applyFill="1" applyBorder="1" applyAlignment="1">
      <alignment horizontal="center" vertical="center"/>
    </xf>
    <xf numFmtId="0" fontId="56" fillId="13" borderId="61" xfId="0" applyFont="1" applyFill="1" applyBorder="1" applyAlignment="1">
      <alignment horizontal="center" vertical="center"/>
    </xf>
    <xf numFmtId="0" fontId="56" fillId="13" borderId="65" xfId="0" applyFont="1" applyFill="1" applyBorder="1" applyAlignment="1">
      <alignment horizontal="center" vertical="center"/>
    </xf>
    <xf numFmtId="0" fontId="56" fillId="13" borderId="66" xfId="0" applyFont="1" applyFill="1" applyBorder="1" applyAlignment="1">
      <alignment horizontal="center" vertical="center"/>
    </xf>
    <xf numFmtId="0" fontId="56" fillId="13" borderId="63" xfId="0" applyFont="1" applyFill="1" applyBorder="1" applyAlignment="1">
      <alignment horizontal="center" vertical="center"/>
    </xf>
    <xf numFmtId="0" fontId="56" fillId="14" borderId="66" xfId="0" applyFont="1" applyFill="1" applyBorder="1" applyAlignment="1">
      <alignment horizontal="center" vertical="center"/>
    </xf>
    <xf numFmtId="0" fontId="56" fillId="14" borderId="62" xfId="0" applyFont="1" applyFill="1" applyBorder="1" applyAlignment="1">
      <alignment horizontal="center" vertical="center"/>
    </xf>
    <xf numFmtId="0" fontId="56" fillId="14" borderId="64" xfId="0" applyFont="1" applyFill="1" applyBorder="1" applyAlignment="1">
      <alignment vertical="center"/>
    </xf>
    <xf numFmtId="0" fontId="56" fillId="14" borderId="64" xfId="0" applyFont="1" applyFill="1" applyBorder="1" applyAlignment="1">
      <alignment horizontal="center" vertical="center"/>
    </xf>
    <xf numFmtId="0" fontId="56" fillId="14" borderId="65" xfId="0" applyFont="1" applyFill="1" applyBorder="1" applyAlignment="1">
      <alignment horizontal="center" vertical="center"/>
    </xf>
    <xf numFmtId="0" fontId="56" fillId="14" borderId="60" xfId="0" applyFont="1" applyFill="1" applyBorder="1" applyAlignment="1">
      <alignment horizontal="center" vertical="center"/>
    </xf>
    <xf numFmtId="0" fontId="56" fillId="15" borderId="60" xfId="0" applyFont="1" applyFill="1" applyBorder="1" applyAlignment="1">
      <alignment vertical="center"/>
    </xf>
    <xf numFmtId="0" fontId="56" fillId="15" borderId="65" xfId="0" applyFont="1" applyFill="1" applyBorder="1" applyAlignment="1">
      <alignment vertical="center"/>
    </xf>
  </cellXfs>
  <cellStyles count="4">
    <cellStyle name="ハイパーリンク 2 2" xfId="3"/>
    <cellStyle name="標準" xfId="0" builtinId="0"/>
    <cellStyle name="標準 2" xfId="2"/>
    <cellStyle name="標準_Sheet" xfId="1"/>
  </cellStyles>
  <dxfs count="17">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indexed="10"/>
      </font>
    </dxf>
    <dxf>
      <font>
        <b/>
        <i val="0"/>
        <color indexed="10"/>
      </font>
    </dxf>
    <dxf>
      <font>
        <color indexed="10"/>
      </font>
    </dxf>
    <dxf>
      <font>
        <b/>
        <i val="0"/>
        <color indexed="10"/>
      </font>
    </dxf>
    <dxf>
      <font>
        <b/>
        <i val="0"/>
        <color rgb="FFFF0000"/>
      </font>
    </dxf>
    <dxf>
      <font>
        <b/>
        <i val="0"/>
        <color rgb="FFFF0000"/>
      </font>
    </dxf>
  </dxfs>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0</xdr:colOff>
      <xdr:row>24</xdr:row>
      <xdr:rowOff>7620</xdr:rowOff>
    </xdr:from>
    <xdr:to>
      <xdr:col>46</xdr:col>
      <xdr:colOff>0</xdr:colOff>
      <xdr:row>30</xdr:row>
      <xdr:rowOff>7620</xdr:rowOff>
    </xdr:to>
    <xdr:sp macro="" textlink="">
      <xdr:nvSpPr>
        <xdr:cNvPr id="4" name="テキスト ボックス 3"/>
        <xdr:cNvSpPr txBox="1"/>
      </xdr:nvSpPr>
      <xdr:spPr>
        <a:xfrm>
          <a:off x="335280" y="144780"/>
          <a:ext cx="3947160" cy="8229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このシートは削除しないでください。</a:t>
          </a:r>
          <a:r>
            <a:rPr kumimoji="1" lang="ja-JP" altLang="ja-JP" sz="1100">
              <a:solidFill>
                <a:schemeClr val="dk1"/>
              </a:solidFill>
              <a:effectLst/>
              <a:latin typeface="+mn-lt"/>
              <a:ea typeface="+mn-ea"/>
              <a:cs typeface="+mn-cs"/>
            </a:rPr>
            <a:t>入力は必要ありません。</a:t>
          </a:r>
          <a:endParaRPr lang="ja-JP" altLang="ja-JP">
            <a:effectLst/>
          </a:endParaRPr>
        </a:p>
        <a:p>
          <a:pPr algn="l"/>
          <a:r>
            <a:rPr kumimoji="1" lang="en-US" altLang="ja-JP" sz="1100"/>
            <a:t>PDF</a:t>
          </a:r>
          <a:r>
            <a:rPr kumimoji="1" lang="ja-JP" altLang="en-US" sz="1100"/>
            <a:t>または紙で提出する場合は、このシートの提出は不要です。</a:t>
          </a:r>
        </a:p>
      </xdr:txBody>
    </xdr:sp>
    <xdr:clientData/>
  </xdr:twoCellAnchor>
  <xdr:twoCellAnchor>
    <xdr:from>
      <xdr:col>34</xdr:col>
      <xdr:colOff>0</xdr:colOff>
      <xdr:row>10</xdr:row>
      <xdr:rowOff>0</xdr:rowOff>
    </xdr:from>
    <xdr:to>
      <xdr:col>46</xdr:col>
      <xdr:colOff>0</xdr:colOff>
      <xdr:row>16</xdr:row>
      <xdr:rowOff>0</xdr:rowOff>
    </xdr:to>
    <xdr:sp macro="" textlink="">
      <xdr:nvSpPr>
        <xdr:cNvPr id="3" name="テキスト ボックス 2"/>
        <xdr:cNvSpPr txBox="1"/>
      </xdr:nvSpPr>
      <xdr:spPr>
        <a:xfrm>
          <a:off x="11140440" y="1965960"/>
          <a:ext cx="3947160" cy="8229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←「事務用シート・システムデータ転記作業」から貼付け後、</a:t>
          </a:r>
          <a:r>
            <a:rPr kumimoji="1" lang="en-US" altLang="ja-JP" sz="1100"/>
            <a:t>AG</a:t>
          </a:r>
          <a:r>
            <a:rPr kumimoji="1" lang="ja-JP" altLang="en-US" sz="1100"/>
            <a:t>列までと</a:t>
          </a:r>
          <a:r>
            <a:rPr kumimoji="1" lang="en-US" altLang="ja-JP" sz="1100"/>
            <a:t>24</a:t>
          </a:r>
          <a:r>
            <a:rPr kumimoji="1" lang="ja-JP" altLang="en-US" sz="1100"/>
            <a:t>行目までを非表示にしておく（公開情報＋集計表だけなので見られても構わないが、事業者が混乱しないように）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139"/>
  <sheetViews>
    <sheetView tabSelected="1" view="pageBreakPreview" zoomScaleNormal="100" zoomScaleSheetLayoutView="100" workbookViewId="0">
      <selection activeCell="G16" sqref="G16"/>
    </sheetView>
  </sheetViews>
  <sheetFormatPr defaultColWidth="8.08203125" defaultRowHeight="12"/>
  <cols>
    <col min="1" max="1" width="1.83203125" style="113" customWidth="1"/>
    <col min="2" max="2" width="5.83203125" style="109" customWidth="1"/>
    <col min="3" max="3" width="4.6640625" style="114" customWidth="1"/>
    <col min="4" max="4" width="8.5" style="187" customWidth="1"/>
    <col min="5" max="5" width="9.83203125" style="108" customWidth="1"/>
    <col min="6" max="6" width="11.1640625" style="108" customWidth="1"/>
    <col min="7" max="7" width="10.58203125" style="108" customWidth="1"/>
    <col min="8" max="8" width="11.4140625" style="108" customWidth="1"/>
    <col min="9" max="9" width="8" style="108" customWidth="1"/>
    <col min="10" max="10" width="6.58203125" style="108" customWidth="1"/>
    <col min="11" max="11" width="8.33203125" style="108" customWidth="1"/>
    <col min="12" max="13" width="4.1640625" style="108" customWidth="1"/>
    <col min="14" max="14" width="5.4140625" style="188" customWidth="1"/>
    <col min="15" max="15" width="1.83203125" style="115" customWidth="1"/>
    <col min="16" max="16" width="6.6640625" style="196" hidden="1" customWidth="1"/>
    <col min="17" max="17" width="5.08203125" style="199" hidden="1" customWidth="1"/>
    <col min="18" max="20" width="5.08203125" style="193" hidden="1" customWidth="1"/>
    <col min="21" max="21" width="0.9140625" style="193" hidden="1" customWidth="1"/>
    <col min="22" max="22" width="4.6640625" style="193" hidden="1" customWidth="1"/>
    <col min="23" max="23" width="1.33203125" style="193" hidden="1" customWidth="1"/>
    <col min="24" max="24" width="9.83203125" style="193" hidden="1" customWidth="1"/>
    <col min="25" max="25" width="1.33203125" style="200" customWidth="1"/>
    <col min="26" max="26" width="1.1640625" style="193" customWidth="1"/>
    <col min="27" max="27" width="3.58203125" style="193" customWidth="1"/>
    <col min="28" max="36" width="8.08203125" style="193"/>
    <col min="37" max="16384" width="8.08203125" style="108"/>
  </cols>
  <sheetData>
    <row r="1" spans="1:36" s="190" customFormat="1" ht="20.25" customHeight="1">
      <c r="A1" s="203"/>
      <c r="B1" s="214" t="s">
        <v>275</v>
      </c>
      <c r="C1" s="204"/>
      <c r="D1" s="205"/>
      <c r="E1" s="206"/>
      <c r="F1" s="206"/>
      <c r="G1" s="222"/>
      <c r="H1" s="406">
        <f>'Ｐ4，5 '!T83</f>
        <v>65</v>
      </c>
      <c r="I1" s="214" t="s">
        <v>1</v>
      </c>
      <c r="J1" s="222"/>
      <c r="K1" s="222"/>
      <c r="L1" s="206"/>
      <c r="M1" s="222"/>
      <c r="N1" s="222"/>
      <c r="O1" s="206"/>
      <c r="P1" s="208"/>
      <c r="Q1" s="209"/>
      <c r="R1" s="206"/>
      <c r="S1" s="206"/>
      <c r="T1" s="206"/>
      <c r="U1" s="206"/>
      <c r="V1" s="206"/>
      <c r="W1" s="206"/>
      <c r="X1" s="218" t="s">
        <v>421</v>
      </c>
      <c r="Y1" s="221"/>
      <c r="Z1" s="206"/>
      <c r="AA1" s="222"/>
      <c r="AB1" s="222"/>
      <c r="AC1" s="222"/>
      <c r="AD1" s="222"/>
      <c r="AE1" s="222"/>
      <c r="AF1" s="222"/>
      <c r="AG1" s="222"/>
      <c r="AH1" s="222"/>
    </row>
    <row r="2" spans="1:36" s="192" customFormat="1" ht="20.25" customHeight="1">
      <c r="A2" s="203"/>
      <c r="B2" s="214" t="s">
        <v>276</v>
      </c>
      <c r="C2" s="211"/>
      <c r="D2" s="212"/>
      <c r="E2" s="212"/>
      <c r="F2" s="212"/>
      <c r="G2" s="212"/>
      <c r="H2" s="407">
        <f>'Ｐ4，5 '!T84</f>
        <v>0</v>
      </c>
      <c r="I2" s="214" t="s">
        <v>1</v>
      </c>
      <c r="J2" s="212"/>
      <c r="K2" s="207"/>
      <c r="L2" s="207"/>
      <c r="M2" s="207"/>
      <c r="N2" s="207"/>
      <c r="O2" s="207"/>
      <c r="P2" s="216"/>
      <c r="Q2" s="217"/>
      <c r="R2" s="211"/>
      <c r="S2" s="211" t="s">
        <v>2</v>
      </c>
      <c r="T2" s="218" t="s">
        <v>3</v>
      </c>
      <c r="U2" s="218" t="s">
        <v>4</v>
      </c>
      <c r="V2" s="207"/>
      <c r="W2" s="211"/>
      <c r="X2" s="218" t="s">
        <v>422</v>
      </c>
      <c r="Y2" s="215"/>
      <c r="Z2" s="211"/>
      <c r="AA2" s="212"/>
      <c r="AB2" s="212"/>
      <c r="AC2" s="212"/>
      <c r="AD2" s="212"/>
      <c r="AE2" s="212"/>
      <c r="AF2" s="212"/>
      <c r="AG2" s="212"/>
      <c r="AH2" s="212"/>
    </row>
    <row r="3" spans="1:36" s="192" customFormat="1" ht="20.25" customHeight="1">
      <c r="A3" s="203"/>
      <c r="B3" s="210"/>
      <c r="C3" s="211"/>
      <c r="D3" s="212"/>
      <c r="E3" s="212"/>
      <c r="F3" s="212"/>
      <c r="G3" s="213"/>
      <c r="H3" s="212"/>
      <c r="I3" s="213"/>
      <c r="J3" s="213"/>
      <c r="K3" s="213"/>
      <c r="L3" s="219"/>
      <c r="M3" s="214"/>
      <c r="N3" s="215"/>
      <c r="O3" s="216"/>
      <c r="P3" s="216"/>
      <c r="Q3" s="217"/>
      <c r="R3" s="211"/>
      <c r="S3" s="211"/>
      <c r="T3" s="220"/>
      <c r="U3" s="220"/>
      <c r="V3" s="211"/>
      <c r="W3" s="211"/>
      <c r="X3" s="218" t="s">
        <v>423</v>
      </c>
      <c r="Y3" s="215"/>
      <c r="Z3" s="211"/>
      <c r="AA3" s="212"/>
      <c r="AB3" s="212"/>
      <c r="AC3" s="212"/>
      <c r="AD3" s="212"/>
      <c r="AE3" s="212"/>
      <c r="AF3" s="212"/>
      <c r="AG3" s="212"/>
      <c r="AH3" s="212"/>
    </row>
    <row r="4" spans="1:36" s="113" customFormat="1" ht="14.25" customHeight="1">
      <c r="A4" s="107"/>
      <c r="B4" s="118" t="s">
        <v>6</v>
      </c>
      <c r="C4" s="111"/>
      <c r="D4" s="119"/>
      <c r="E4" s="107"/>
      <c r="F4" s="107"/>
      <c r="G4" s="107"/>
      <c r="H4" s="107"/>
      <c r="I4" s="107"/>
      <c r="J4" s="107"/>
      <c r="K4" s="107"/>
      <c r="L4" s="107"/>
      <c r="M4" s="107"/>
      <c r="N4" s="120"/>
      <c r="O4" s="120"/>
      <c r="P4" s="208"/>
      <c r="Q4" s="223"/>
      <c r="R4" s="207"/>
      <c r="S4" s="207"/>
      <c r="T4" s="207"/>
      <c r="U4" s="207"/>
      <c r="V4" s="207"/>
      <c r="W4" s="207"/>
      <c r="X4" s="218" t="s">
        <v>424</v>
      </c>
      <c r="Y4" s="224"/>
      <c r="Z4" s="207"/>
      <c r="AA4" s="225"/>
      <c r="AB4" s="225"/>
      <c r="AC4" s="225"/>
      <c r="AD4" s="225"/>
      <c r="AE4" s="225"/>
      <c r="AF4" s="225"/>
      <c r="AG4" s="225"/>
      <c r="AH4" s="225"/>
      <c r="AI4" s="193"/>
      <c r="AJ4" s="193"/>
    </row>
    <row r="5" spans="1:36" s="113" customFormat="1" ht="13">
      <c r="A5" s="107"/>
      <c r="B5" s="121" t="s">
        <v>7</v>
      </c>
      <c r="C5" s="122"/>
      <c r="D5" s="123"/>
      <c r="E5" s="107"/>
      <c r="F5" s="107"/>
      <c r="G5" s="107"/>
      <c r="H5" s="107"/>
      <c r="I5" s="107"/>
      <c r="J5" s="107"/>
      <c r="K5" s="107"/>
      <c r="L5" s="107"/>
      <c r="M5" s="107"/>
      <c r="N5" s="120"/>
      <c r="O5" s="120"/>
      <c r="P5" s="208"/>
      <c r="Q5" s="223"/>
      <c r="R5" s="207"/>
      <c r="S5" s="211" t="s">
        <v>2</v>
      </c>
      <c r="T5" s="218" t="s">
        <v>8</v>
      </c>
      <c r="U5" s="218" t="s">
        <v>9</v>
      </c>
      <c r="V5" s="207"/>
      <c r="W5" s="207"/>
      <c r="X5" s="218" t="s">
        <v>425</v>
      </c>
      <c r="Y5" s="224"/>
      <c r="Z5" s="207"/>
      <c r="AA5" s="225"/>
      <c r="AB5" s="225"/>
      <c r="AC5" s="225"/>
      <c r="AD5" s="225"/>
      <c r="AE5" s="225"/>
      <c r="AF5" s="225"/>
      <c r="AG5" s="225"/>
      <c r="AH5" s="225"/>
      <c r="AI5" s="193"/>
      <c r="AJ5" s="193"/>
    </row>
    <row r="6" spans="1:36" s="113" customFormat="1" ht="17.149999999999999" customHeight="1">
      <c r="A6" s="107"/>
      <c r="B6" s="110"/>
      <c r="C6" s="111"/>
      <c r="D6" s="119"/>
      <c r="E6" s="107"/>
      <c r="F6" s="107"/>
      <c r="G6" s="435" t="s">
        <v>10</v>
      </c>
      <c r="H6" s="124" t="s">
        <v>11</v>
      </c>
      <c r="I6" s="438"/>
      <c r="J6" s="439"/>
      <c r="K6" s="439"/>
      <c r="L6" s="439"/>
      <c r="M6" s="439"/>
      <c r="N6" s="440"/>
      <c r="O6" s="120"/>
      <c r="P6" s="208"/>
      <c r="Q6" s="223"/>
      <c r="R6" s="207"/>
      <c r="S6" s="207"/>
      <c r="T6" s="207"/>
      <c r="U6" s="207"/>
      <c r="V6" s="207"/>
      <c r="W6" s="207"/>
      <c r="X6" s="218" t="s">
        <v>426</v>
      </c>
      <c r="Y6" s="224"/>
      <c r="Z6" s="207"/>
      <c r="AA6" s="225"/>
      <c r="AB6" s="225"/>
      <c r="AC6" s="225"/>
      <c r="AD6" s="225"/>
      <c r="AE6" s="225"/>
      <c r="AF6" s="225"/>
      <c r="AG6" s="225"/>
      <c r="AH6" s="225"/>
      <c r="AI6" s="193"/>
      <c r="AJ6" s="193"/>
    </row>
    <row r="7" spans="1:36" s="113" customFormat="1" ht="17.149999999999999" customHeight="1">
      <c r="A7" s="107"/>
      <c r="B7" s="110"/>
      <c r="C7" s="111"/>
      <c r="D7" s="119"/>
      <c r="E7" s="107"/>
      <c r="F7" s="107"/>
      <c r="G7" s="436"/>
      <c r="H7" s="125" t="s">
        <v>12</v>
      </c>
      <c r="I7" s="441" t="str">
        <f>IFERROR(VLOOKUP(P16,事務用!B9:AF158,12,FALSE),"")</f>
        <v/>
      </c>
      <c r="J7" s="442"/>
      <c r="K7" s="442"/>
      <c r="L7" s="442"/>
      <c r="M7" s="442"/>
      <c r="N7" s="443"/>
      <c r="O7" s="120"/>
      <c r="P7" s="208"/>
      <c r="Q7" s="223"/>
      <c r="R7" s="207"/>
      <c r="S7" s="207"/>
      <c r="T7" s="207"/>
      <c r="U7" s="207"/>
      <c r="V7" s="207"/>
      <c r="W7" s="207"/>
      <c r="X7" s="218" t="s">
        <v>427</v>
      </c>
      <c r="Y7" s="224"/>
      <c r="Z7" s="207"/>
      <c r="AA7" s="225"/>
      <c r="AB7" s="225"/>
      <c r="AC7" s="225"/>
      <c r="AD7" s="225"/>
      <c r="AE7" s="225"/>
      <c r="AF7" s="225"/>
      <c r="AG7" s="225"/>
      <c r="AH7" s="225"/>
      <c r="AI7" s="193"/>
      <c r="AJ7" s="193"/>
    </row>
    <row r="8" spans="1:36" s="113" customFormat="1" ht="17.149999999999999" customHeight="1">
      <c r="A8" s="107"/>
      <c r="B8" s="110"/>
      <c r="C8" s="111"/>
      <c r="D8" s="119"/>
      <c r="E8" s="107"/>
      <c r="F8" s="107"/>
      <c r="G8" s="436"/>
      <c r="H8" s="125" t="s">
        <v>13</v>
      </c>
      <c r="I8" s="441" t="str">
        <f>IFERROR(IF(VLOOKUP(P16,事務用!B9:AF158,11,FALSE)="","",VLOOKUP(P16,事務用!B9:AF158,11,FALSE)),"")</f>
        <v/>
      </c>
      <c r="J8" s="442"/>
      <c r="K8" s="442"/>
      <c r="L8" s="442"/>
      <c r="M8" s="442"/>
      <c r="N8" s="443"/>
      <c r="O8" s="120"/>
      <c r="P8" s="208"/>
      <c r="Q8" s="223"/>
      <c r="R8" s="207"/>
      <c r="S8" s="207"/>
      <c r="T8" s="207"/>
      <c r="U8" s="207"/>
      <c r="V8" s="207"/>
      <c r="W8" s="207"/>
      <c r="X8" s="218" t="s">
        <v>428</v>
      </c>
      <c r="Y8" s="224"/>
      <c r="Z8" s="207"/>
      <c r="AA8" s="225"/>
      <c r="AB8" s="225"/>
      <c r="AC8" s="230"/>
      <c r="AD8" s="225"/>
      <c r="AE8" s="225"/>
      <c r="AF8" s="225"/>
      <c r="AG8" s="225"/>
      <c r="AH8" s="225"/>
      <c r="AI8" s="193"/>
      <c r="AJ8" s="193"/>
    </row>
    <row r="9" spans="1:36" s="113" customFormat="1" ht="17.149999999999999" customHeight="1">
      <c r="A9" s="107"/>
      <c r="B9" s="110"/>
      <c r="C9" s="111"/>
      <c r="D9" s="119"/>
      <c r="E9" s="107"/>
      <c r="F9" s="107"/>
      <c r="G9" s="437"/>
      <c r="H9" s="125" t="s">
        <v>14</v>
      </c>
      <c r="I9" s="444"/>
      <c r="J9" s="445"/>
      <c r="K9" s="445"/>
      <c r="L9" s="445"/>
      <c r="M9" s="445"/>
      <c r="N9" s="446"/>
      <c r="O9" s="120"/>
      <c r="P9" s="208"/>
      <c r="Q9" s="223"/>
      <c r="R9" s="207"/>
      <c r="S9" s="207"/>
      <c r="T9" s="207"/>
      <c r="U9" s="207"/>
      <c r="V9" s="207"/>
      <c r="W9" s="207"/>
      <c r="X9" s="218" t="s">
        <v>429</v>
      </c>
      <c r="Y9" s="224"/>
      <c r="Z9" s="207"/>
      <c r="AA9" s="225"/>
      <c r="AB9" s="225"/>
      <c r="AC9" s="225"/>
      <c r="AD9" s="225"/>
      <c r="AE9" s="225"/>
      <c r="AF9" s="225"/>
      <c r="AG9" s="225"/>
      <c r="AH9" s="225"/>
      <c r="AI9" s="193"/>
      <c r="AJ9" s="193"/>
    </row>
    <row r="10" spans="1:36" s="113" customFormat="1">
      <c r="A10" s="107"/>
      <c r="B10" s="110"/>
      <c r="C10" s="111"/>
      <c r="D10" s="119"/>
      <c r="E10" s="107"/>
      <c r="F10" s="107"/>
      <c r="G10" s="107"/>
      <c r="H10" s="107"/>
      <c r="I10" s="107"/>
      <c r="J10" s="107"/>
      <c r="K10" s="107"/>
      <c r="L10" s="107"/>
      <c r="M10" s="107"/>
      <c r="N10" s="120"/>
      <c r="O10" s="120"/>
      <c r="P10" s="208"/>
      <c r="Q10" s="223"/>
      <c r="R10" s="207"/>
      <c r="S10" s="207"/>
      <c r="T10" s="207"/>
      <c r="U10" s="207"/>
      <c r="V10" s="207"/>
      <c r="W10" s="207"/>
      <c r="X10" s="218" t="s">
        <v>430</v>
      </c>
      <c r="Y10" s="224"/>
      <c r="Z10" s="207"/>
      <c r="AA10" s="225"/>
      <c r="AB10" s="225"/>
      <c r="AC10" s="225"/>
      <c r="AD10" s="225"/>
      <c r="AE10" s="225"/>
      <c r="AF10" s="225"/>
      <c r="AG10" s="225"/>
      <c r="AH10" s="225"/>
      <c r="AI10" s="193"/>
      <c r="AJ10" s="193"/>
    </row>
    <row r="11" spans="1:36" s="113" customFormat="1" ht="20.149999999999999" customHeight="1">
      <c r="A11" s="107"/>
      <c r="B11" s="110"/>
      <c r="C11" s="111"/>
      <c r="D11" s="447" t="s">
        <v>485</v>
      </c>
      <c r="E11" s="447"/>
      <c r="F11" s="447"/>
      <c r="G11" s="447"/>
      <c r="H11" s="447"/>
      <c r="I11" s="447"/>
      <c r="J11" s="447"/>
      <c r="K11" s="447"/>
      <c r="L11" s="447"/>
      <c r="M11" s="107"/>
      <c r="N11" s="120"/>
      <c r="O11" s="120"/>
      <c r="P11" s="208"/>
      <c r="Q11" s="223"/>
      <c r="R11" s="207"/>
      <c r="S11" s="207"/>
      <c r="T11" s="207"/>
      <c r="U11" s="207"/>
      <c r="V11" s="207"/>
      <c r="W11" s="207"/>
      <c r="X11" s="218" t="s">
        <v>431</v>
      </c>
      <c r="Y11" s="224"/>
      <c r="Z11" s="207"/>
      <c r="AA11" s="226" t="s">
        <v>15</v>
      </c>
      <c r="AB11" s="225"/>
      <c r="AC11" s="225"/>
      <c r="AD11" s="225"/>
      <c r="AE11" s="225"/>
      <c r="AF11" s="225"/>
      <c r="AG11" s="225"/>
      <c r="AH11" s="225"/>
      <c r="AI11" s="193"/>
      <c r="AJ11" s="193"/>
    </row>
    <row r="12" spans="1:36" s="113" customFormat="1" ht="5.15" customHeight="1">
      <c r="A12" s="107"/>
      <c r="B12" s="110"/>
      <c r="C12" s="111"/>
      <c r="D12" s="126"/>
      <c r="E12" s="126"/>
      <c r="F12" s="126"/>
      <c r="G12" s="126"/>
      <c r="H12" s="126"/>
      <c r="I12" s="126"/>
      <c r="J12" s="126"/>
      <c r="K12" s="126"/>
      <c r="L12" s="126"/>
      <c r="M12" s="107"/>
      <c r="N12" s="120"/>
      <c r="O12" s="120"/>
      <c r="P12" s="208"/>
      <c r="Q12" s="223"/>
      <c r="R12" s="207"/>
      <c r="S12" s="207"/>
      <c r="T12" s="207"/>
      <c r="U12" s="207"/>
      <c r="V12" s="207"/>
      <c r="W12" s="207"/>
      <c r="X12" s="218" t="s">
        <v>432</v>
      </c>
      <c r="Y12" s="224"/>
      <c r="Z12" s="207"/>
      <c r="AA12" s="225"/>
      <c r="AB12" s="225"/>
      <c r="AC12" s="225"/>
      <c r="AD12" s="225"/>
      <c r="AE12" s="225"/>
      <c r="AF12" s="225"/>
      <c r="AG12" s="225"/>
      <c r="AH12" s="225"/>
      <c r="AI12" s="193"/>
      <c r="AJ12" s="193"/>
    </row>
    <row r="13" spans="1:36" s="113" customFormat="1" ht="20.149999999999999" customHeight="1">
      <c r="A13" s="107"/>
      <c r="B13" s="460" t="s">
        <v>16</v>
      </c>
      <c r="C13" s="460"/>
      <c r="D13" s="460"/>
      <c r="E13" s="460"/>
      <c r="F13" s="460"/>
      <c r="G13" s="460"/>
      <c r="H13" s="460"/>
      <c r="I13" s="460"/>
      <c r="J13" s="460"/>
      <c r="K13" s="460"/>
      <c r="L13" s="460"/>
      <c r="M13" s="460"/>
      <c r="N13" s="460"/>
      <c r="O13" s="120"/>
      <c r="P13" s="208"/>
      <c r="Q13" s="223"/>
      <c r="R13" s="207"/>
      <c r="S13" s="207"/>
      <c r="T13" s="207"/>
      <c r="U13" s="207"/>
      <c r="V13" s="207"/>
      <c r="W13" s="207"/>
      <c r="X13" s="218"/>
      <c r="Y13" s="224"/>
      <c r="Z13" s="207"/>
      <c r="AA13" s="227" t="s">
        <v>17</v>
      </c>
      <c r="AB13" s="225"/>
      <c r="AC13" s="225"/>
      <c r="AD13" s="225"/>
      <c r="AE13" s="225"/>
      <c r="AF13" s="225"/>
      <c r="AG13" s="225"/>
      <c r="AH13" s="225"/>
      <c r="AI13" s="193"/>
      <c r="AJ13" s="193"/>
    </row>
    <row r="14" spans="1:36" s="113" customFormat="1" ht="12" hidden="1" customHeight="1">
      <c r="A14" s="107"/>
      <c r="B14" s="110"/>
      <c r="C14" s="110"/>
      <c r="D14" s="110"/>
      <c r="E14" s="110"/>
      <c r="F14" s="110"/>
      <c r="G14" s="110"/>
      <c r="H14" s="110"/>
      <c r="I14" s="110"/>
      <c r="J14" s="110"/>
      <c r="K14" s="110"/>
      <c r="L14" s="110"/>
      <c r="M14" s="110"/>
      <c r="N14" s="110"/>
      <c r="O14" s="120"/>
      <c r="P14" s="208"/>
      <c r="Q14" s="223"/>
      <c r="R14" s="207"/>
      <c r="S14" s="207"/>
      <c r="T14" s="207"/>
      <c r="U14" s="207"/>
      <c r="V14" s="207"/>
      <c r="W14" s="207"/>
      <c r="X14" s="218"/>
      <c r="Y14" s="224"/>
      <c r="Z14" s="207"/>
      <c r="AA14" s="225"/>
      <c r="AB14" s="225"/>
      <c r="AC14" s="225"/>
      <c r="AD14" s="225"/>
      <c r="AE14" s="225"/>
      <c r="AF14" s="225"/>
      <c r="AG14" s="225"/>
      <c r="AH14" s="225"/>
      <c r="AI14" s="193"/>
      <c r="AJ14" s="193"/>
    </row>
    <row r="15" spans="1:36" s="113" customFormat="1" ht="12" hidden="1" customHeight="1">
      <c r="A15" s="107"/>
      <c r="B15" s="110"/>
      <c r="C15" s="110"/>
      <c r="D15" s="110"/>
      <c r="E15" s="110"/>
      <c r="F15" s="110"/>
      <c r="G15" s="110"/>
      <c r="H15" s="110"/>
      <c r="I15" s="110"/>
      <c r="J15" s="110"/>
      <c r="K15" s="110"/>
      <c r="L15" s="110"/>
      <c r="M15" s="110"/>
      <c r="N15" s="110"/>
      <c r="O15" s="120"/>
      <c r="P15" s="208"/>
      <c r="Q15" s="223"/>
      <c r="R15" s="207"/>
      <c r="S15" s="207"/>
      <c r="T15" s="207"/>
      <c r="U15" s="207"/>
      <c r="V15" s="207"/>
      <c r="W15" s="207"/>
      <c r="X15" s="218"/>
      <c r="Y15" s="224"/>
      <c r="Z15" s="207"/>
      <c r="AA15" s="225"/>
      <c r="AB15" s="225"/>
      <c r="AC15" s="225"/>
      <c r="AD15" s="225"/>
      <c r="AE15" s="225"/>
      <c r="AF15" s="225"/>
      <c r="AG15" s="225"/>
      <c r="AH15" s="225"/>
      <c r="AI15" s="193"/>
      <c r="AJ15" s="193"/>
    </row>
    <row r="16" spans="1:36" s="113" customFormat="1" ht="17.149999999999999" customHeight="1">
      <c r="A16" s="107"/>
      <c r="B16" s="448" t="s">
        <v>18</v>
      </c>
      <c r="C16" s="449"/>
      <c r="D16" s="450"/>
      <c r="E16" s="401"/>
      <c r="F16" s="399" t="str">
        <f>"（"&amp;IFERROR(VLOOKUP(P16,事務用!B10:AF158,3,FALSE),"　")&amp;"）"</f>
        <v>（　）</v>
      </c>
      <c r="G16" s="434"/>
      <c r="H16" s="448" t="s">
        <v>19</v>
      </c>
      <c r="I16" s="450"/>
      <c r="J16" s="457" t="str">
        <f>IFERROR(VLOOKUP(P16,事務用!B9:AF158,6,FALSE),"")</f>
        <v/>
      </c>
      <c r="K16" s="458"/>
      <c r="L16" s="458"/>
      <c r="M16" s="458"/>
      <c r="N16" s="459"/>
      <c r="O16" s="120"/>
      <c r="P16" s="208" t="str">
        <f>E16&amp;"_"&amp;G16</f>
        <v>_</v>
      </c>
      <c r="Q16" s="223"/>
      <c r="R16" s="207"/>
      <c r="S16" s="207"/>
      <c r="T16" s="207"/>
      <c r="U16" s="207"/>
      <c r="V16" s="207"/>
      <c r="W16" s="207"/>
      <c r="X16" s="218"/>
      <c r="Y16" s="224"/>
      <c r="Z16" s="207"/>
      <c r="AA16" s="428" t="s">
        <v>473</v>
      </c>
      <c r="AB16" s="225"/>
      <c r="AC16" s="225"/>
      <c r="AD16" s="225"/>
      <c r="AE16" s="225"/>
      <c r="AF16" s="225"/>
      <c r="AG16" s="225"/>
      <c r="AH16" s="225"/>
      <c r="AI16" s="193"/>
      <c r="AJ16" s="193"/>
    </row>
    <row r="17" spans="1:36" s="113" customFormat="1" ht="17.149999999999999" customHeight="1">
      <c r="A17" s="107"/>
      <c r="B17" s="448" t="s">
        <v>20</v>
      </c>
      <c r="C17" s="449"/>
      <c r="D17" s="450"/>
      <c r="E17" s="451" t="str">
        <f>IFERROR(VLOOKUP(P16,事務用!B9:AF158,7,FALSE),"")</f>
        <v/>
      </c>
      <c r="F17" s="452"/>
      <c r="G17" s="452"/>
      <c r="H17" s="452"/>
      <c r="I17" s="452"/>
      <c r="J17" s="452"/>
      <c r="K17" s="452"/>
      <c r="L17" s="452"/>
      <c r="M17" s="452"/>
      <c r="N17" s="453"/>
      <c r="O17" s="120"/>
      <c r="P17" s="208"/>
      <c r="Q17" s="223"/>
      <c r="R17" s="207"/>
      <c r="S17" s="207"/>
      <c r="T17" s="207"/>
      <c r="U17" s="207"/>
      <c r="V17" s="207"/>
      <c r="W17" s="207"/>
      <c r="X17" s="207"/>
      <c r="Y17" s="224"/>
      <c r="Z17" s="207"/>
      <c r="AA17" s="429" t="s">
        <v>461</v>
      </c>
      <c r="AB17" s="225"/>
      <c r="AC17" s="225"/>
      <c r="AD17" s="225"/>
      <c r="AE17" s="225"/>
      <c r="AF17" s="225"/>
      <c r="AG17" s="225"/>
      <c r="AH17" s="225"/>
      <c r="AI17" s="193"/>
      <c r="AJ17" s="193"/>
    </row>
    <row r="18" spans="1:36" s="113" customFormat="1" ht="17.149999999999999" customHeight="1">
      <c r="A18" s="107"/>
      <c r="B18" s="448" t="s">
        <v>21</v>
      </c>
      <c r="C18" s="449"/>
      <c r="D18" s="450"/>
      <c r="E18" s="451" t="str">
        <f>IFERROR(VLOOKUP(P16,事務用!B9:AF158,8,FALSE),"")</f>
        <v/>
      </c>
      <c r="F18" s="452"/>
      <c r="G18" s="452"/>
      <c r="H18" s="452"/>
      <c r="I18" s="452"/>
      <c r="J18" s="452"/>
      <c r="K18" s="452"/>
      <c r="L18" s="452"/>
      <c r="M18" s="452"/>
      <c r="N18" s="453"/>
      <c r="O18" s="120"/>
      <c r="P18" s="208"/>
      <c r="Q18" s="223"/>
      <c r="R18" s="225"/>
      <c r="S18" s="207"/>
      <c r="T18" s="207"/>
      <c r="U18" s="207"/>
      <c r="V18" s="207"/>
      <c r="W18" s="207"/>
      <c r="X18" s="207"/>
      <c r="Y18" s="224"/>
      <c r="Z18" s="207"/>
      <c r="AA18" s="428" t="s">
        <v>462</v>
      </c>
      <c r="AB18" s="225"/>
      <c r="AC18" s="225"/>
      <c r="AD18" s="225"/>
      <c r="AE18" s="225"/>
      <c r="AF18" s="225"/>
      <c r="AG18" s="225"/>
      <c r="AH18" s="225"/>
      <c r="AI18" s="193"/>
      <c r="AJ18" s="193"/>
    </row>
    <row r="19" spans="1:36" s="113" customFormat="1" ht="17.149999999999999" customHeight="1">
      <c r="A19" s="107"/>
      <c r="B19" s="454" t="s">
        <v>22</v>
      </c>
      <c r="C19" s="455"/>
      <c r="D19" s="456"/>
      <c r="E19" s="438"/>
      <c r="F19" s="439"/>
      <c r="G19" s="440"/>
      <c r="H19" s="448" t="s">
        <v>23</v>
      </c>
      <c r="I19" s="450"/>
      <c r="J19" s="457" t="str">
        <f>IFERROR(VLOOKUP(P16,事務用!B9:AF158,10,FALSE),"")</f>
        <v/>
      </c>
      <c r="K19" s="458"/>
      <c r="L19" s="458"/>
      <c r="M19" s="458"/>
      <c r="N19" s="459"/>
      <c r="O19" s="120"/>
      <c r="P19" s="208"/>
      <c r="Q19" s="223"/>
      <c r="R19" s="207"/>
      <c r="S19" s="207"/>
      <c r="T19" s="207"/>
      <c r="U19" s="207"/>
      <c r="V19" s="207"/>
      <c r="W19" s="207"/>
      <c r="X19" s="207"/>
      <c r="Y19" s="224"/>
      <c r="Z19" s="207"/>
      <c r="AA19" s="225"/>
      <c r="AB19" s="225"/>
      <c r="AC19" s="225"/>
      <c r="AD19" s="225"/>
      <c r="AE19" s="225"/>
      <c r="AF19" s="225"/>
      <c r="AG19" s="225"/>
      <c r="AH19" s="225"/>
      <c r="AI19" s="193"/>
      <c r="AJ19" s="193"/>
    </row>
    <row r="20" spans="1:36" s="113" customFormat="1" ht="16.75" customHeight="1">
      <c r="A20" s="107"/>
      <c r="B20" s="454" t="s">
        <v>24</v>
      </c>
      <c r="C20" s="455"/>
      <c r="D20" s="456"/>
      <c r="E20" s="471"/>
      <c r="F20" s="472"/>
      <c r="G20" s="473"/>
      <c r="H20" s="448" t="s">
        <v>25</v>
      </c>
      <c r="I20" s="450"/>
      <c r="J20" s="471"/>
      <c r="K20" s="472"/>
      <c r="L20" s="472"/>
      <c r="M20" s="472"/>
      <c r="N20" s="473"/>
      <c r="O20" s="120"/>
      <c r="P20" s="208"/>
      <c r="Q20" s="223"/>
      <c r="R20" s="207"/>
      <c r="S20" s="207"/>
      <c r="T20" s="207"/>
      <c r="U20" s="207"/>
      <c r="V20" s="207"/>
      <c r="W20" s="207"/>
      <c r="X20" s="207"/>
      <c r="Y20" s="224"/>
      <c r="Z20" s="207"/>
      <c r="AA20" s="225"/>
      <c r="AC20" s="225"/>
      <c r="AD20" s="225"/>
      <c r="AE20" s="225"/>
      <c r="AF20" s="225"/>
      <c r="AG20" s="225"/>
      <c r="AH20" s="225"/>
      <c r="AI20" s="193"/>
      <c r="AJ20" s="193"/>
    </row>
    <row r="21" spans="1:36" s="113" customFormat="1" ht="17.149999999999999" customHeight="1">
      <c r="A21" s="107"/>
      <c r="B21" s="454" t="s">
        <v>26</v>
      </c>
      <c r="C21" s="455"/>
      <c r="D21" s="456"/>
      <c r="E21" s="471"/>
      <c r="F21" s="472"/>
      <c r="G21" s="473"/>
      <c r="H21" s="448" t="s">
        <v>27</v>
      </c>
      <c r="I21" s="450"/>
      <c r="J21" s="474"/>
      <c r="K21" s="475"/>
      <c r="L21" s="475"/>
      <c r="M21" s="475"/>
      <c r="N21" s="476"/>
      <c r="O21" s="120"/>
      <c r="P21" s="208"/>
      <c r="Q21" s="223"/>
      <c r="R21" s="207"/>
      <c r="S21" s="207"/>
      <c r="T21" s="207"/>
      <c r="U21" s="207"/>
      <c r="V21" s="207"/>
      <c r="W21" s="207"/>
      <c r="X21" s="207"/>
      <c r="Y21" s="224"/>
      <c r="Z21" s="207"/>
      <c r="AA21" s="225"/>
      <c r="AC21" s="225"/>
      <c r="AD21" s="225"/>
      <c r="AE21" s="225"/>
      <c r="AF21" s="225"/>
      <c r="AG21" s="225"/>
      <c r="AH21" s="225"/>
      <c r="AI21" s="193"/>
      <c r="AJ21" s="193"/>
    </row>
    <row r="22" spans="1:36" s="113" customFormat="1" ht="8.25" customHeight="1">
      <c r="A22" s="107"/>
      <c r="B22" s="127"/>
      <c r="C22" s="127"/>
      <c r="D22" s="127"/>
      <c r="E22" s="128"/>
      <c r="F22" s="128"/>
      <c r="G22" s="128"/>
      <c r="H22" s="127"/>
      <c r="I22" s="127"/>
      <c r="J22" s="128"/>
      <c r="K22" s="128"/>
      <c r="L22" s="128"/>
      <c r="M22" s="128"/>
      <c r="N22" s="128"/>
      <c r="O22" s="120"/>
      <c r="P22" s="208"/>
      <c r="Q22" s="223"/>
      <c r="R22" s="207"/>
      <c r="S22" s="207"/>
      <c r="T22" s="207"/>
      <c r="U22" s="207"/>
      <c r="V22" s="207"/>
      <c r="W22" s="207"/>
      <c r="X22" s="207"/>
      <c r="Y22" s="224"/>
      <c r="Z22" s="207"/>
      <c r="AA22" s="225"/>
      <c r="AC22" s="225"/>
      <c r="AD22" s="225"/>
      <c r="AE22" s="225"/>
      <c r="AF22" s="225"/>
      <c r="AG22" s="225"/>
      <c r="AH22" s="225"/>
      <c r="AI22" s="193"/>
      <c r="AJ22" s="193"/>
    </row>
    <row r="23" spans="1:36" s="113" customFormat="1" ht="19.5" customHeight="1">
      <c r="A23" s="107"/>
      <c r="B23" s="461" t="s">
        <v>28</v>
      </c>
      <c r="C23" s="461"/>
      <c r="D23" s="461"/>
      <c r="E23" s="461"/>
      <c r="F23" s="462" t="s">
        <v>484</v>
      </c>
      <c r="G23" s="462"/>
      <c r="H23" s="462"/>
      <c r="I23" s="462"/>
      <c r="J23" s="462"/>
      <c r="K23" s="462"/>
      <c r="L23" s="462"/>
      <c r="M23" s="462"/>
      <c r="N23" s="462"/>
      <c r="O23" s="120"/>
      <c r="P23" s="208"/>
      <c r="Q23" s="223"/>
      <c r="R23" s="207"/>
      <c r="S23" s="207"/>
      <c r="T23" s="207"/>
      <c r="U23" s="207"/>
      <c r="V23" s="207"/>
      <c r="W23" s="207"/>
      <c r="X23" s="207"/>
      <c r="Y23" s="224"/>
      <c r="Z23" s="207"/>
      <c r="AA23" s="225"/>
      <c r="AC23" s="225"/>
      <c r="AD23" s="225"/>
      <c r="AE23" s="225"/>
      <c r="AF23" s="225"/>
      <c r="AG23" s="225"/>
      <c r="AH23" s="225"/>
      <c r="AI23" s="193"/>
      <c r="AJ23" s="193"/>
    </row>
    <row r="24" spans="1:36" s="116" customFormat="1" ht="21.9" customHeight="1">
      <c r="A24" s="129"/>
      <c r="B24" s="463" t="s">
        <v>29</v>
      </c>
      <c r="C24" s="464"/>
      <c r="D24" s="463" t="s">
        <v>30</v>
      </c>
      <c r="E24" s="465"/>
      <c r="F24" s="465"/>
      <c r="G24" s="465"/>
      <c r="H24" s="465"/>
      <c r="I24" s="465"/>
      <c r="J24" s="465"/>
      <c r="K24" s="464"/>
      <c r="L24" s="463" t="s">
        <v>31</v>
      </c>
      <c r="M24" s="464"/>
      <c r="N24" s="466" t="s">
        <v>32</v>
      </c>
      <c r="O24" s="130"/>
      <c r="P24" s="228"/>
      <c r="Q24" s="229"/>
      <c r="R24" s="221"/>
      <c r="S24" s="221"/>
      <c r="T24" s="221"/>
      <c r="U24" s="221"/>
      <c r="V24" s="221"/>
      <c r="W24" s="221"/>
      <c r="X24" s="207"/>
      <c r="Y24" s="221"/>
      <c r="Z24" s="221"/>
      <c r="AA24" s="230"/>
      <c r="AC24" s="230"/>
      <c r="AD24" s="230"/>
      <c r="AE24" s="230"/>
      <c r="AF24" s="230"/>
      <c r="AG24" s="230"/>
      <c r="AH24" s="230"/>
      <c r="AI24" s="194"/>
      <c r="AJ24" s="194"/>
    </row>
    <row r="25" spans="1:36" s="116" customFormat="1" ht="42" customHeight="1">
      <c r="A25" s="129"/>
      <c r="B25" s="468" t="s">
        <v>33</v>
      </c>
      <c r="C25" s="469"/>
      <c r="D25" s="469"/>
      <c r="E25" s="469"/>
      <c r="F25" s="469"/>
      <c r="G25" s="469"/>
      <c r="H25" s="469"/>
      <c r="I25" s="469"/>
      <c r="J25" s="469"/>
      <c r="K25" s="470"/>
      <c r="L25" s="131" t="s">
        <v>3</v>
      </c>
      <c r="M25" s="131" t="s">
        <v>4</v>
      </c>
      <c r="N25" s="467"/>
      <c r="O25" s="130"/>
      <c r="P25" s="228"/>
      <c r="Q25" s="231" t="s">
        <v>3</v>
      </c>
      <c r="R25" s="232" t="s">
        <v>4</v>
      </c>
      <c r="S25" s="233" t="s">
        <v>2</v>
      </c>
      <c r="T25" s="221"/>
      <c r="U25" s="221"/>
      <c r="V25" s="221"/>
      <c r="W25" s="221"/>
      <c r="X25" s="207"/>
      <c r="Y25" s="221"/>
      <c r="Z25" s="221"/>
      <c r="AA25" s="230"/>
      <c r="AB25" s="230"/>
      <c r="AC25" s="230"/>
      <c r="AD25" s="230"/>
      <c r="AE25" s="230"/>
      <c r="AF25" s="230"/>
      <c r="AG25" s="230"/>
      <c r="AH25" s="230"/>
      <c r="AI25" s="194"/>
      <c r="AJ25" s="194"/>
    </row>
    <row r="26" spans="1:36" s="116" customFormat="1" ht="21.9" customHeight="1">
      <c r="A26" s="129"/>
      <c r="B26" s="482" t="s">
        <v>34</v>
      </c>
      <c r="C26" s="483"/>
      <c r="D26" s="479" t="s">
        <v>35</v>
      </c>
      <c r="E26" s="480"/>
      <c r="F26" s="480"/>
      <c r="G26" s="480"/>
      <c r="H26" s="480"/>
      <c r="I26" s="480"/>
      <c r="J26" s="480"/>
      <c r="K26" s="481"/>
      <c r="L26" s="477"/>
      <c r="M26" s="478"/>
      <c r="N26" s="132" t="s">
        <v>36</v>
      </c>
      <c r="O26" s="130"/>
      <c r="P26" s="234" t="str">
        <f t="shared" ref="P26:P44" si="0">IF(Q26+R26+S26=0,"未回答")</f>
        <v>未回答</v>
      </c>
      <c r="Q26" s="235">
        <f t="shared" ref="Q26:Q44" si="1">COUNTIF(L26,"あり")</f>
        <v>0</v>
      </c>
      <c r="R26" s="235">
        <f t="shared" ref="R26:R44" si="2">COUNTIF(L26,"なし")</f>
        <v>0</v>
      </c>
      <c r="S26" s="235">
        <f t="shared" ref="S26:S44" si="3">COUNTIF(L26,"該当なし")</f>
        <v>0</v>
      </c>
      <c r="T26" s="281">
        <f t="shared" ref="T26:T44" si="4">COUNTIF(P26,"未回答")</f>
        <v>1</v>
      </c>
      <c r="U26" s="221"/>
      <c r="V26" s="221"/>
      <c r="W26" s="221"/>
      <c r="X26" s="221"/>
      <c r="Y26" s="221"/>
      <c r="Z26" s="221"/>
      <c r="AA26" s="230"/>
      <c r="AB26" s="230"/>
      <c r="AC26" s="230"/>
      <c r="AD26" s="230"/>
      <c r="AE26" s="230"/>
      <c r="AF26" s="230"/>
      <c r="AG26" s="230"/>
      <c r="AH26" s="230"/>
      <c r="AI26" s="194"/>
      <c r="AJ26" s="194"/>
    </row>
    <row r="27" spans="1:36" s="116" customFormat="1" ht="21.9" customHeight="1">
      <c r="A27" s="129"/>
      <c r="B27" s="484"/>
      <c r="C27" s="485"/>
      <c r="D27" s="479" t="s">
        <v>37</v>
      </c>
      <c r="E27" s="480"/>
      <c r="F27" s="480"/>
      <c r="G27" s="480"/>
      <c r="H27" s="480"/>
      <c r="I27" s="480"/>
      <c r="J27" s="480"/>
      <c r="K27" s="481"/>
      <c r="L27" s="477"/>
      <c r="M27" s="478"/>
      <c r="N27" s="133" t="s">
        <v>38</v>
      </c>
      <c r="O27" s="130"/>
      <c r="P27" s="234" t="str">
        <f t="shared" si="0"/>
        <v>未回答</v>
      </c>
      <c r="Q27" s="235">
        <f t="shared" si="1"/>
        <v>0</v>
      </c>
      <c r="R27" s="235">
        <f t="shared" si="2"/>
        <v>0</v>
      </c>
      <c r="S27" s="235">
        <f t="shared" si="3"/>
        <v>0</v>
      </c>
      <c r="T27" s="281">
        <f t="shared" si="4"/>
        <v>1</v>
      </c>
      <c r="U27" s="221"/>
      <c r="V27" s="221"/>
      <c r="W27" s="221"/>
      <c r="X27" s="221"/>
      <c r="Y27" s="221"/>
      <c r="Z27" s="221"/>
      <c r="AA27" s="230"/>
      <c r="AB27" s="230"/>
      <c r="AC27" s="230"/>
      <c r="AD27" s="230"/>
      <c r="AE27" s="230"/>
      <c r="AF27" s="230"/>
      <c r="AG27" s="230"/>
      <c r="AH27" s="230"/>
      <c r="AI27" s="194"/>
      <c r="AJ27" s="194"/>
    </row>
    <row r="28" spans="1:36" s="116" customFormat="1" ht="21.9" customHeight="1">
      <c r="A28" s="129"/>
      <c r="B28" s="484"/>
      <c r="C28" s="485"/>
      <c r="D28" s="479" t="s">
        <v>39</v>
      </c>
      <c r="E28" s="480"/>
      <c r="F28" s="480"/>
      <c r="G28" s="480"/>
      <c r="H28" s="480"/>
      <c r="I28" s="480"/>
      <c r="J28" s="480"/>
      <c r="K28" s="481"/>
      <c r="L28" s="477"/>
      <c r="M28" s="478"/>
      <c r="N28" s="133" t="s">
        <v>38</v>
      </c>
      <c r="O28" s="130"/>
      <c r="P28" s="234" t="str">
        <f t="shared" si="0"/>
        <v>未回答</v>
      </c>
      <c r="Q28" s="235">
        <f t="shared" si="1"/>
        <v>0</v>
      </c>
      <c r="R28" s="235">
        <f t="shared" si="2"/>
        <v>0</v>
      </c>
      <c r="S28" s="235">
        <f t="shared" si="3"/>
        <v>0</v>
      </c>
      <c r="T28" s="281">
        <f t="shared" si="4"/>
        <v>1</v>
      </c>
      <c r="U28" s="221"/>
      <c r="V28" s="221"/>
      <c r="W28" s="221"/>
      <c r="X28" s="221"/>
      <c r="Y28" s="221"/>
      <c r="Z28" s="221"/>
      <c r="AA28" s="230"/>
      <c r="AB28" s="230"/>
      <c r="AC28" s="230"/>
      <c r="AD28" s="230"/>
      <c r="AE28" s="230"/>
      <c r="AF28" s="230"/>
      <c r="AG28" s="230"/>
      <c r="AH28" s="230"/>
      <c r="AI28" s="194"/>
      <c r="AJ28" s="194"/>
    </row>
    <row r="29" spans="1:36" s="116" customFormat="1" ht="21.9" customHeight="1">
      <c r="A29" s="129"/>
      <c r="B29" s="484"/>
      <c r="C29" s="485"/>
      <c r="D29" s="479" t="s">
        <v>40</v>
      </c>
      <c r="E29" s="480"/>
      <c r="F29" s="480"/>
      <c r="G29" s="480"/>
      <c r="H29" s="480"/>
      <c r="I29" s="480"/>
      <c r="J29" s="480"/>
      <c r="K29" s="481"/>
      <c r="L29" s="477"/>
      <c r="M29" s="478"/>
      <c r="N29" s="133" t="s">
        <v>38</v>
      </c>
      <c r="O29" s="130"/>
      <c r="P29" s="234" t="str">
        <f t="shared" si="0"/>
        <v>未回答</v>
      </c>
      <c r="Q29" s="235">
        <f t="shared" si="1"/>
        <v>0</v>
      </c>
      <c r="R29" s="235">
        <f t="shared" si="2"/>
        <v>0</v>
      </c>
      <c r="S29" s="235">
        <f t="shared" si="3"/>
        <v>0</v>
      </c>
      <c r="T29" s="281">
        <f t="shared" si="4"/>
        <v>1</v>
      </c>
      <c r="U29" s="221"/>
      <c r="V29" s="221"/>
      <c r="W29" s="221"/>
      <c r="X29" s="221"/>
      <c r="Y29" s="221"/>
      <c r="Z29" s="221"/>
      <c r="AA29" s="230"/>
      <c r="AB29" s="230"/>
      <c r="AC29" s="230"/>
      <c r="AD29" s="230"/>
      <c r="AE29" s="230"/>
      <c r="AF29" s="230"/>
      <c r="AG29" s="230"/>
      <c r="AH29" s="230"/>
      <c r="AI29" s="194"/>
      <c r="AJ29" s="194"/>
    </row>
    <row r="30" spans="1:36" s="116" customFormat="1" ht="21.9" customHeight="1">
      <c r="A30" s="129"/>
      <c r="B30" s="484"/>
      <c r="C30" s="485"/>
      <c r="D30" s="479" t="s">
        <v>41</v>
      </c>
      <c r="E30" s="480"/>
      <c r="F30" s="480"/>
      <c r="G30" s="480"/>
      <c r="H30" s="480"/>
      <c r="I30" s="480"/>
      <c r="J30" s="480"/>
      <c r="K30" s="481"/>
      <c r="L30" s="477"/>
      <c r="M30" s="478"/>
      <c r="N30" s="133" t="s">
        <v>38</v>
      </c>
      <c r="O30" s="130"/>
      <c r="P30" s="234" t="str">
        <f t="shared" si="0"/>
        <v>未回答</v>
      </c>
      <c r="Q30" s="235">
        <f t="shared" si="1"/>
        <v>0</v>
      </c>
      <c r="R30" s="235">
        <f t="shared" si="2"/>
        <v>0</v>
      </c>
      <c r="S30" s="235">
        <f t="shared" si="3"/>
        <v>0</v>
      </c>
      <c r="T30" s="281">
        <f t="shared" si="4"/>
        <v>1</v>
      </c>
      <c r="U30" s="221"/>
      <c r="V30" s="221"/>
      <c r="W30" s="221"/>
      <c r="X30" s="221"/>
      <c r="Y30" s="221"/>
      <c r="Z30" s="221"/>
      <c r="AA30" s="230"/>
      <c r="AB30" s="230"/>
      <c r="AC30" s="230"/>
      <c r="AD30" s="230"/>
      <c r="AE30" s="230"/>
      <c r="AF30" s="230"/>
      <c r="AG30" s="230"/>
      <c r="AH30" s="230"/>
      <c r="AI30" s="194"/>
      <c r="AJ30" s="194"/>
    </row>
    <row r="31" spans="1:36" s="116" customFormat="1" ht="21.75" customHeight="1">
      <c r="A31" s="129"/>
      <c r="B31" s="484"/>
      <c r="C31" s="485"/>
      <c r="D31" s="479" t="s">
        <v>42</v>
      </c>
      <c r="E31" s="480"/>
      <c r="F31" s="480"/>
      <c r="G31" s="480"/>
      <c r="H31" s="480"/>
      <c r="I31" s="480"/>
      <c r="J31" s="480"/>
      <c r="K31" s="481"/>
      <c r="L31" s="477"/>
      <c r="M31" s="478"/>
      <c r="N31" s="133" t="s">
        <v>38</v>
      </c>
      <c r="O31" s="130"/>
      <c r="P31" s="234" t="str">
        <f t="shared" si="0"/>
        <v>未回答</v>
      </c>
      <c r="Q31" s="235">
        <f t="shared" si="1"/>
        <v>0</v>
      </c>
      <c r="R31" s="235">
        <f t="shared" si="2"/>
        <v>0</v>
      </c>
      <c r="S31" s="235">
        <f t="shared" si="3"/>
        <v>0</v>
      </c>
      <c r="T31" s="281">
        <f t="shared" si="4"/>
        <v>1</v>
      </c>
      <c r="U31" s="221"/>
      <c r="V31" s="221"/>
      <c r="W31" s="221"/>
      <c r="X31" s="221"/>
      <c r="Y31" s="221"/>
      <c r="Z31" s="221"/>
      <c r="AA31" s="230"/>
      <c r="AB31" s="230"/>
      <c r="AC31" s="230"/>
      <c r="AD31" s="230"/>
      <c r="AE31" s="230"/>
      <c r="AF31" s="230"/>
      <c r="AG31" s="230"/>
      <c r="AH31" s="230"/>
      <c r="AI31" s="194"/>
      <c r="AJ31" s="194"/>
    </row>
    <row r="32" spans="1:36" s="116" customFormat="1" ht="21.9" customHeight="1">
      <c r="A32" s="129"/>
      <c r="B32" s="484"/>
      <c r="C32" s="485"/>
      <c r="D32" s="479" t="s">
        <v>43</v>
      </c>
      <c r="E32" s="480"/>
      <c r="F32" s="480"/>
      <c r="G32" s="480"/>
      <c r="H32" s="480"/>
      <c r="I32" s="480"/>
      <c r="J32" s="480"/>
      <c r="K32" s="481"/>
      <c r="L32" s="477"/>
      <c r="M32" s="478"/>
      <c r="N32" s="133" t="s">
        <v>38</v>
      </c>
      <c r="O32" s="130"/>
      <c r="P32" s="234" t="str">
        <f t="shared" si="0"/>
        <v>未回答</v>
      </c>
      <c r="Q32" s="235">
        <f t="shared" si="1"/>
        <v>0</v>
      </c>
      <c r="R32" s="235">
        <f t="shared" si="2"/>
        <v>0</v>
      </c>
      <c r="S32" s="235">
        <f t="shared" si="3"/>
        <v>0</v>
      </c>
      <c r="T32" s="281">
        <f t="shared" si="4"/>
        <v>1</v>
      </c>
      <c r="U32" s="221"/>
      <c r="V32" s="221"/>
      <c r="W32" s="221"/>
      <c r="X32" s="221"/>
      <c r="Y32" s="221"/>
      <c r="Z32" s="221"/>
      <c r="AA32" s="230"/>
      <c r="AB32" s="230"/>
      <c r="AC32" s="230"/>
      <c r="AD32" s="230"/>
      <c r="AE32" s="230"/>
      <c r="AF32" s="230"/>
      <c r="AG32" s="230"/>
      <c r="AH32" s="230"/>
      <c r="AI32" s="194"/>
      <c r="AJ32" s="194"/>
    </row>
    <row r="33" spans="1:36" s="116" customFormat="1" ht="21.9" customHeight="1">
      <c r="A33" s="129"/>
      <c r="B33" s="484"/>
      <c r="C33" s="485"/>
      <c r="D33" s="479" t="s">
        <v>44</v>
      </c>
      <c r="E33" s="480"/>
      <c r="F33" s="480"/>
      <c r="G33" s="480"/>
      <c r="H33" s="480"/>
      <c r="I33" s="480"/>
      <c r="J33" s="480"/>
      <c r="K33" s="481"/>
      <c r="L33" s="477"/>
      <c r="M33" s="478"/>
      <c r="N33" s="133" t="s">
        <v>38</v>
      </c>
      <c r="O33" s="130"/>
      <c r="P33" s="234" t="str">
        <f t="shared" si="0"/>
        <v>未回答</v>
      </c>
      <c r="Q33" s="235">
        <f t="shared" si="1"/>
        <v>0</v>
      </c>
      <c r="R33" s="235">
        <f t="shared" si="2"/>
        <v>0</v>
      </c>
      <c r="S33" s="235">
        <f t="shared" si="3"/>
        <v>0</v>
      </c>
      <c r="T33" s="281">
        <f t="shared" si="4"/>
        <v>1</v>
      </c>
      <c r="U33" s="221"/>
      <c r="V33" s="221"/>
      <c r="W33" s="221"/>
      <c r="X33" s="221"/>
      <c r="Y33" s="221"/>
      <c r="Z33" s="221"/>
      <c r="AA33" s="230"/>
      <c r="AB33" s="230"/>
      <c r="AC33" s="230"/>
      <c r="AD33" s="230"/>
      <c r="AE33" s="230"/>
      <c r="AF33" s="230"/>
      <c r="AG33" s="230"/>
      <c r="AH33" s="230"/>
      <c r="AI33" s="194"/>
      <c r="AJ33" s="194"/>
    </row>
    <row r="34" spans="1:36" s="116" customFormat="1" ht="21.9" customHeight="1">
      <c r="A34" s="129"/>
      <c r="B34" s="484"/>
      <c r="C34" s="485"/>
      <c r="D34" s="479" t="s">
        <v>45</v>
      </c>
      <c r="E34" s="480"/>
      <c r="F34" s="480"/>
      <c r="G34" s="480"/>
      <c r="H34" s="480"/>
      <c r="I34" s="480"/>
      <c r="J34" s="480"/>
      <c r="K34" s="481"/>
      <c r="L34" s="477"/>
      <c r="M34" s="478"/>
      <c r="N34" s="133" t="s">
        <v>38</v>
      </c>
      <c r="O34" s="130"/>
      <c r="P34" s="234" t="str">
        <f t="shared" si="0"/>
        <v>未回答</v>
      </c>
      <c r="Q34" s="235">
        <f t="shared" si="1"/>
        <v>0</v>
      </c>
      <c r="R34" s="235">
        <f t="shared" si="2"/>
        <v>0</v>
      </c>
      <c r="S34" s="235">
        <f t="shared" si="3"/>
        <v>0</v>
      </c>
      <c r="T34" s="281">
        <f t="shared" si="4"/>
        <v>1</v>
      </c>
      <c r="U34" s="221"/>
      <c r="V34" s="221"/>
      <c r="W34" s="221"/>
      <c r="X34" s="221"/>
      <c r="Y34" s="221"/>
      <c r="Z34" s="221"/>
      <c r="AA34" s="230"/>
      <c r="AB34" s="230"/>
      <c r="AC34" s="230"/>
      <c r="AD34" s="230"/>
      <c r="AE34" s="230"/>
      <c r="AF34" s="230"/>
      <c r="AG34" s="230"/>
      <c r="AH34" s="230"/>
      <c r="AI34" s="194"/>
      <c r="AJ34" s="194"/>
    </row>
    <row r="35" spans="1:36" s="116" customFormat="1" ht="21.9" customHeight="1">
      <c r="A35" s="129"/>
      <c r="B35" s="486"/>
      <c r="C35" s="487"/>
      <c r="D35" s="479" t="s">
        <v>46</v>
      </c>
      <c r="E35" s="480"/>
      <c r="F35" s="480"/>
      <c r="G35" s="480"/>
      <c r="H35" s="480"/>
      <c r="I35" s="480"/>
      <c r="J35" s="480"/>
      <c r="K35" s="481"/>
      <c r="L35" s="477"/>
      <c r="M35" s="478"/>
      <c r="N35" s="133" t="s">
        <v>38</v>
      </c>
      <c r="O35" s="130"/>
      <c r="P35" s="234" t="str">
        <f t="shared" si="0"/>
        <v>未回答</v>
      </c>
      <c r="Q35" s="235">
        <f t="shared" si="1"/>
        <v>0</v>
      </c>
      <c r="R35" s="235">
        <f t="shared" si="2"/>
        <v>0</v>
      </c>
      <c r="S35" s="235">
        <f t="shared" si="3"/>
        <v>0</v>
      </c>
      <c r="T35" s="281">
        <f t="shared" si="4"/>
        <v>1</v>
      </c>
      <c r="U35" s="221"/>
      <c r="V35" s="221"/>
      <c r="W35" s="221"/>
      <c r="X35" s="221"/>
      <c r="Y35" s="221"/>
      <c r="Z35" s="221"/>
      <c r="AA35" s="230"/>
      <c r="AB35" s="230"/>
      <c r="AC35" s="230"/>
      <c r="AD35" s="230"/>
      <c r="AE35" s="230"/>
      <c r="AF35" s="230"/>
      <c r="AG35" s="230"/>
      <c r="AH35" s="230"/>
      <c r="AI35" s="194"/>
      <c r="AJ35" s="194"/>
    </row>
    <row r="36" spans="1:36" s="116" customFormat="1" ht="21.9" customHeight="1">
      <c r="A36" s="129"/>
      <c r="B36" s="490" t="s">
        <v>47</v>
      </c>
      <c r="C36" s="491"/>
      <c r="D36" s="479" t="s">
        <v>48</v>
      </c>
      <c r="E36" s="480"/>
      <c r="F36" s="480"/>
      <c r="G36" s="480"/>
      <c r="H36" s="480"/>
      <c r="I36" s="480"/>
      <c r="J36" s="480"/>
      <c r="K36" s="481"/>
      <c r="L36" s="477"/>
      <c r="M36" s="478"/>
      <c r="N36" s="133" t="s">
        <v>38</v>
      </c>
      <c r="O36" s="130"/>
      <c r="P36" s="234" t="str">
        <f t="shared" si="0"/>
        <v>未回答</v>
      </c>
      <c r="Q36" s="235">
        <f t="shared" si="1"/>
        <v>0</v>
      </c>
      <c r="R36" s="235">
        <f t="shared" si="2"/>
        <v>0</v>
      </c>
      <c r="S36" s="235">
        <f t="shared" si="3"/>
        <v>0</v>
      </c>
      <c r="T36" s="281">
        <f t="shared" si="4"/>
        <v>1</v>
      </c>
      <c r="U36" s="221"/>
      <c r="V36" s="221"/>
      <c r="W36" s="221"/>
      <c r="X36" s="221"/>
      <c r="Y36" s="221"/>
      <c r="Z36" s="221"/>
      <c r="AA36" s="230"/>
      <c r="AB36" s="230"/>
      <c r="AC36" s="230"/>
      <c r="AD36" s="230"/>
      <c r="AE36" s="230"/>
      <c r="AF36" s="230"/>
      <c r="AG36" s="230"/>
      <c r="AH36" s="230"/>
      <c r="AI36" s="194"/>
      <c r="AJ36" s="194"/>
    </row>
    <row r="37" spans="1:36" s="116" customFormat="1" ht="21.9" customHeight="1">
      <c r="A37" s="129"/>
      <c r="B37" s="488" t="s">
        <v>49</v>
      </c>
      <c r="C37" s="489"/>
      <c r="D37" s="479" t="s">
        <v>50</v>
      </c>
      <c r="E37" s="480"/>
      <c r="F37" s="480"/>
      <c r="G37" s="480"/>
      <c r="H37" s="480"/>
      <c r="I37" s="480"/>
      <c r="J37" s="480"/>
      <c r="K37" s="481"/>
      <c r="L37" s="477"/>
      <c r="M37" s="478"/>
      <c r="N37" s="133" t="s">
        <v>38</v>
      </c>
      <c r="O37" s="130"/>
      <c r="P37" s="234" t="str">
        <f t="shared" si="0"/>
        <v>未回答</v>
      </c>
      <c r="Q37" s="235">
        <f t="shared" si="1"/>
        <v>0</v>
      </c>
      <c r="R37" s="235">
        <f t="shared" si="2"/>
        <v>0</v>
      </c>
      <c r="S37" s="235">
        <f t="shared" si="3"/>
        <v>0</v>
      </c>
      <c r="T37" s="281">
        <f t="shared" si="4"/>
        <v>1</v>
      </c>
      <c r="U37" s="221"/>
      <c r="V37" s="221"/>
      <c r="W37" s="221"/>
      <c r="X37" s="221"/>
      <c r="Y37" s="221"/>
      <c r="Z37" s="221"/>
      <c r="AA37" s="230"/>
      <c r="AB37" s="230"/>
      <c r="AC37" s="230"/>
      <c r="AD37" s="230"/>
      <c r="AE37" s="230"/>
      <c r="AF37" s="230"/>
      <c r="AG37" s="230"/>
      <c r="AH37" s="230"/>
      <c r="AI37" s="194"/>
      <c r="AJ37" s="194"/>
    </row>
    <row r="38" spans="1:36" s="112" customFormat="1" ht="21.9" customHeight="1">
      <c r="A38" s="134"/>
      <c r="B38" s="135"/>
      <c r="C38" s="136"/>
      <c r="D38" s="479" t="s">
        <v>51</v>
      </c>
      <c r="E38" s="480"/>
      <c r="F38" s="480"/>
      <c r="G38" s="480"/>
      <c r="H38" s="480"/>
      <c r="I38" s="480"/>
      <c r="J38" s="480"/>
      <c r="K38" s="481"/>
      <c r="L38" s="477"/>
      <c r="M38" s="478"/>
      <c r="N38" s="133" t="s">
        <v>38</v>
      </c>
      <c r="O38" s="137"/>
      <c r="P38" s="234" t="str">
        <f t="shared" si="0"/>
        <v>未回答</v>
      </c>
      <c r="Q38" s="235">
        <f t="shared" si="1"/>
        <v>0</v>
      </c>
      <c r="R38" s="235">
        <f t="shared" si="2"/>
        <v>0</v>
      </c>
      <c r="S38" s="235">
        <f t="shared" si="3"/>
        <v>0</v>
      </c>
      <c r="T38" s="281">
        <f t="shared" si="4"/>
        <v>1</v>
      </c>
      <c r="U38" s="209"/>
      <c r="V38" s="209"/>
      <c r="W38" s="206"/>
      <c r="X38" s="221"/>
      <c r="Y38" s="221"/>
      <c r="Z38" s="206"/>
      <c r="AA38" s="222"/>
      <c r="AB38" s="222"/>
      <c r="AC38" s="222"/>
      <c r="AD38" s="222"/>
      <c r="AE38" s="222"/>
      <c r="AF38" s="222"/>
      <c r="AG38" s="222"/>
      <c r="AH38" s="222"/>
      <c r="AI38" s="190"/>
      <c r="AJ38" s="190"/>
    </row>
    <row r="39" spans="1:36" s="112" customFormat="1" ht="21.9" customHeight="1">
      <c r="A39" s="134"/>
      <c r="B39" s="488" t="s">
        <v>52</v>
      </c>
      <c r="C39" s="489"/>
      <c r="D39" s="479" t="s">
        <v>53</v>
      </c>
      <c r="E39" s="480"/>
      <c r="F39" s="480"/>
      <c r="G39" s="480"/>
      <c r="H39" s="480"/>
      <c r="I39" s="480"/>
      <c r="J39" s="480"/>
      <c r="K39" s="481"/>
      <c r="L39" s="477"/>
      <c r="M39" s="478"/>
      <c r="N39" s="133" t="s">
        <v>38</v>
      </c>
      <c r="O39" s="120"/>
      <c r="P39" s="234" t="str">
        <f t="shared" si="0"/>
        <v>未回答</v>
      </c>
      <c r="Q39" s="235">
        <f t="shared" si="1"/>
        <v>0</v>
      </c>
      <c r="R39" s="235">
        <f t="shared" si="2"/>
        <v>0</v>
      </c>
      <c r="S39" s="235">
        <f t="shared" si="3"/>
        <v>0</v>
      </c>
      <c r="T39" s="281">
        <f t="shared" si="4"/>
        <v>1</v>
      </c>
      <c r="U39" s="209"/>
      <c r="V39" s="209"/>
      <c r="W39" s="223"/>
      <c r="X39" s="221"/>
      <c r="Y39" s="221"/>
      <c r="Z39" s="206"/>
      <c r="AB39" s="222">
        <f>E121</f>
        <v>0</v>
      </c>
      <c r="AC39" s="222"/>
      <c r="AD39" s="222"/>
      <c r="AE39" s="222"/>
      <c r="AF39" s="222"/>
      <c r="AG39" s="222"/>
      <c r="AH39" s="222"/>
      <c r="AI39" s="190"/>
      <c r="AJ39" s="190"/>
    </row>
    <row r="40" spans="1:36" s="112" customFormat="1" ht="21.9" customHeight="1">
      <c r="A40" s="134"/>
      <c r="B40" s="138"/>
      <c r="C40" s="139"/>
      <c r="D40" s="479" t="s">
        <v>54</v>
      </c>
      <c r="E40" s="480"/>
      <c r="F40" s="480"/>
      <c r="G40" s="480"/>
      <c r="H40" s="480"/>
      <c r="I40" s="480"/>
      <c r="J40" s="480"/>
      <c r="K40" s="481"/>
      <c r="L40" s="477"/>
      <c r="M40" s="478"/>
      <c r="N40" s="133" t="s">
        <v>38</v>
      </c>
      <c r="O40" s="140"/>
      <c r="P40" s="234" t="str">
        <f t="shared" si="0"/>
        <v>未回答</v>
      </c>
      <c r="Q40" s="235">
        <f t="shared" si="1"/>
        <v>0</v>
      </c>
      <c r="R40" s="235">
        <f t="shared" si="2"/>
        <v>0</v>
      </c>
      <c r="S40" s="235">
        <f t="shared" si="3"/>
        <v>0</v>
      </c>
      <c r="T40" s="281">
        <f t="shared" si="4"/>
        <v>1</v>
      </c>
      <c r="U40" s="209"/>
      <c r="V40" s="209"/>
      <c r="W40" s="223"/>
      <c r="X40" s="209"/>
      <c r="Y40" s="221"/>
      <c r="Z40" s="206"/>
      <c r="AB40" s="222">
        <f>G121</f>
        <v>0</v>
      </c>
      <c r="AC40" s="222"/>
      <c r="AD40" s="222"/>
      <c r="AE40" s="222"/>
      <c r="AF40" s="222"/>
      <c r="AG40" s="222"/>
      <c r="AH40" s="222"/>
      <c r="AI40" s="190"/>
      <c r="AJ40" s="190"/>
    </row>
    <row r="41" spans="1:36" s="112" customFormat="1" ht="21.9" customHeight="1">
      <c r="A41" s="134"/>
      <c r="B41" s="138"/>
      <c r="C41" s="139"/>
      <c r="D41" s="479" t="s">
        <v>55</v>
      </c>
      <c r="E41" s="480"/>
      <c r="F41" s="480"/>
      <c r="G41" s="480"/>
      <c r="H41" s="480"/>
      <c r="I41" s="480"/>
      <c r="J41" s="480"/>
      <c r="K41" s="481"/>
      <c r="L41" s="477"/>
      <c r="M41" s="478"/>
      <c r="N41" s="133" t="s">
        <v>38</v>
      </c>
      <c r="O41" s="137"/>
      <c r="P41" s="234" t="str">
        <f t="shared" si="0"/>
        <v>未回答</v>
      </c>
      <c r="Q41" s="235">
        <f t="shared" si="1"/>
        <v>0</v>
      </c>
      <c r="R41" s="235">
        <f t="shared" si="2"/>
        <v>0</v>
      </c>
      <c r="S41" s="235">
        <f t="shared" si="3"/>
        <v>0</v>
      </c>
      <c r="T41" s="281">
        <f t="shared" si="4"/>
        <v>1</v>
      </c>
      <c r="U41" s="209"/>
      <c r="V41" s="209"/>
      <c r="W41" s="223"/>
      <c r="X41" s="209"/>
      <c r="Y41" s="221"/>
      <c r="Z41" s="206"/>
      <c r="AB41" s="222">
        <f>I121</f>
        <v>0</v>
      </c>
      <c r="AC41" s="222"/>
      <c r="AD41" s="222"/>
      <c r="AE41" s="222"/>
      <c r="AF41" s="222"/>
      <c r="AG41" s="222"/>
      <c r="AH41" s="222"/>
      <c r="AI41" s="190"/>
      <c r="AJ41" s="190"/>
    </row>
    <row r="42" spans="1:36" s="112" customFormat="1" ht="21.9" customHeight="1">
      <c r="A42" s="134"/>
      <c r="B42" s="138"/>
      <c r="C42" s="139"/>
      <c r="D42" s="479" t="s">
        <v>56</v>
      </c>
      <c r="E42" s="480"/>
      <c r="F42" s="480"/>
      <c r="G42" s="480"/>
      <c r="H42" s="480"/>
      <c r="I42" s="480"/>
      <c r="J42" s="480"/>
      <c r="K42" s="481"/>
      <c r="L42" s="477"/>
      <c r="M42" s="478"/>
      <c r="N42" s="133" t="s">
        <v>38</v>
      </c>
      <c r="O42" s="137"/>
      <c r="P42" s="234" t="str">
        <f t="shared" si="0"/>
        <v>未回答</v>
      </c>
      <c r="Q42" s="235">
        <f t="shared" si="1"/>
        <v>0</v>
      </c>
      <c r="R42" s="235">
        <f t="shared" si="2"/>
        <v>0</v>
      </c>
      <c r="S42" s="235">
        <f t="shared" si="3"/>
        <v>0</v>
      </c>
      <c r="T42" s="281">
        <f t="shared" si="4"/>
        <v>1</v>
      </c>
      <c r="U42" s="209"/>
      <c r="V42" s="209"/>
      <c r="W42" s="223"/>
      <c r="X42" s="209"/>
      <c r="Y42" s="221"/>
      <c r="Z42" s="206"/>
      <c r="AB42" s="222">
        <f>E124</f>
        <v>0</v>
      </c>
      <c r="AC42" s="222"/>
      <c r="AD42" s="222"/>
      <c r="AE42" s="222"/>
      <c r="AF42" s="222"/>
      <c r="AG42" s="222"/>
      <c r="AH42" s="222"/>
      <c r="AI42" s="190"/>
      <c r="AJ42" s="190"/>
    </row>
    <row r="43" spans="1:36" s="112" customFormat="1" ht="21.75" customHeight="1">
      <c r="A43" s="134"/>
      <c r="B43" s="138"/>
      <c r="C43" s="139"/>
      <c r="D43" s="479" t="s">
        <v>57</v>
      </c>
      <c r="E43" s="480"/>
      <c r="F43" s="480"/>
      <c r="G43" s="480"/>
      <c r="H43" s="480"/>
      <c r="I43" s="480"/>
      <c r="J43" s="480"/>
      <c r="K43" s="481"/>
      <c r="L43" s="477"/>
      <c r="M43" s="478"/>
      <c r="N43" s="133" t="s">
        <v>38</v>
      </c>
      <c r="O43" s="137"/>
      <c r="P43" s="234" t="str">
        <f t="shared" si="0"/>
        <v>未回答</v>
      </c>
      <c r="Q43" s="235">
        <f t="shared" si="1"/>
        <v>0</v>
      </c>
      <c r="R43" s="235">
        <f t="shared" si="2"/>
        <v>0</v>
      </c>
      <c r="S43" s="235">
        <f t="shared" si="3"/>
        <v>0</v>
      </c>
      <c r="T43" s="281">
        <f t="shared" si="4"/>
        <v>1</v>
      </c>
      <c r="U43" s="206"/>
      <c r="V43" s="223"/>
      <c r="W43" s="206"/>
      <c r="X43" s="209"/>
      <c r="Y43" s="206"/>
      <c r="Z43" s="206"/>
      <c r="AB43" s="222">
        <f>G124</f>
        <v>0</v>
      </c>
      <c r="AC43" s="222"/>
      <c r="AD43" s="222"/>
      <c r="AE43" s="222"/>
      <c r="AF43" s="222"/>
      <c r="AG43" s="222"/>
      <c r="AH43" s="222"/>
      <c r="AI43" s="190"/>
      <c r="AJ43" s="190"/>
    </row>
    <row r="44" spans="1:36" s="112" customFormat="1" ht="21.9" customHeight="1">
      <c r="A44" s="134"/>
      <c r="B44" s="138"/>
      <c r="C44" s="141"/>
      <c r="D44" s="479" t="s">
        <v>58</v>
      </c>
      <c r="E44" s="480"/>
      <c r="F44" s="480"/>
      <c r="G44" s="480"/>
      <c r="H44" s="480"/>
      <c r="I44" s="480"/>
      <c r="J44" s="480"/>
      <c r="K44" s="481"/>
      <c r="L44" s="477"/>
      <c r="M44" s="478"/>
      <c r="N44" s="133" t="s">
        <v>38</v>
      </c>
      <c r="O44" s="137"/>
      <c r="P44" s="234" t="str">
        <f t="shared" si="0"/>
        <v>未回答</v>
      </c>
      <c r="Q44" s="235">
        <f t="shared" si="1"/>
        <v>0</v>
      </c>
      <c r="R44" s="235">
        <f t="shared" si="2"/>
        <v>0</v>
      </c>
      <c r="S44" s="235">
        <f t="shared" si="3"/>
        <v>0</v>
      </c>
      <c r="T44" s="281">
        <f t="shared" si="4"/>
        <v>1</v>
      </c>
      <c r="U44" s="209"/>
      <c r="V44" s="209"/>
      <c r="W44" s="223"/>
      <c r="X44" s="209"/>
      <c r="Y44" s="221"/>
      <c r="Z44" s="206"/>
      <c r="AB44" s="222">
        <f>I124</f>
        <v>0</v>
      </c>
      <c r="AC44" s="222"/>
      <c r="AD44" s="222"/>
      <c r="AE44" s="222"/>
      <c r="AF44" s="222"/>
      <c r="AG44" s="222"/>
      <c r="AH44" s="222"/>
      <c r="AI44" s="190"/>
      <c r="AJ44" s="190"/>
    </row>
    <row r="45" spans="1:36" s="112" customFormat="1" ht="21.9" customHeight="1">
      <c r="A45" s="134"/>
      <c r="B45" s="488" t="s">
        <v>59</v>
      </c>
      <c r="C45" s="489"/>
      <c r="D45" s="479"/>
      <c r="E45" s="480"/>
      <c r="F45" s="480"/>
      <c r="G45" s="480"/>
      <c r="H45" s="480"/>
      <c r="I45" s="480"/>
      <c r="J45" s="480"/>
      <c r="K45" s="481"/>
      <c r="L45" s="477"/>
      <c r="M45" s="478"/>
      <c r="N45" s="132"/>
      <c r="O45" s="137"/>
      <c r="P45" s="234"/>
      <c r="Q45" s="235"/>
      <c r="R45" s="235"/>
      <c r="S45" s="235"/>
      <c r="T45" s="235"/>
      <c r="U45" s="209"/>
      <c r="V45" s="209"/>
      <c r="W45" s="209"/>
      <c r="X45" s="206"/>
      <c r="Y45" s="221"/>
      <c r="Z45" s="206"/>
      <c r="AA45" s="222"/>
      <c r="AB45" s="222"/>
      <c r="AC45" s="222"/>
      <c r="AD45" s="222"/>
      <c r="AE45" s="222"/>
      <c r="AF45" s="222"/>
      <c r="AG45" s="222"/>
      <c r="AH45" s="222"/>
      <c r="AI45" s="190"/>
      <c r="AJ45" s="190"/>
    </row>
    <row r="46" spans="1:36" s="112" customFormat="1" ht="21.9" customHeight="1">
      <c r="A46" s="134"/>
      <c r="B46" s="138"/>
      <c r="C46" s="139"/>
      <c r="D46" s="479"/>
      <c r="E46" s="480"/>
      <c r="F46" s="480"/>
      <c r="G46" s="480"/>
      <c r="H46" s="480"/>
      <c r="I46" s="480"/>
      <c r="J46" s="480"/>
      <c r="K46" s="481"/>
      <c r="L46" s="477"/>
      <c r="M46" s="478"/>
      <c r="N46" s="132"/>
      <c r="O46" s="137"/>
      <c r="P46" s="234"/>
      <c r="Q46" s="235"/>
      <c r="R46" s="235"/>
      <c r="S46" s="235"/>
      <c r="T46" s="235"/>
      <c r="U46" s="209"/>
      <c r="V46" s="209"/>
      <c r="W46" s="223"/>
      <c r="X46" s="209"/>
      <c r="Y46" s="221"/>
      <c r="Z46" s="206"/>
      <c r="AA46" s="222"/>
      <c r="AB46" s="222"/>
      <c r="AC46" s="222"/>
      <c r="AD46" s="222"/>
      <c r="AE46" s="222"/>
      <c r="AF46" s="222"/>
      <c r="AG46" s="222"/>
      <c r="AH46" s="222"/>
      <c r="AI46" s="190"/>
      <c r="AJ46" s="190"/>
    </row>
    <row r="47" spans="1:36" s="112" customFormat="1" ht="21.9" customHeight="1">
      <c r="A47" s="134"/>
      <c r="B47" s="138"/>
      <c r="C47" s="141"/>
      <c r="D47" s="479"/>
      <c r="E47" s="480"/>
      <c r="F47" s="480"/>
      <c r="G47" s="480"/>
      <c r="H47" s="480"/>
      <c r="I47" s="480"/>
      <c r="J47" s="480"/>
      <c r="K47" s="481"/>
      <c r="L47" s="477"/>
      <c r="M47" s="478"/>
      <c r="N47" s="132"/>
      <c r="O47" s="137"/>
      <c r="P47" s="234"/>
      <c r="Q47" s="235"/>
      <c r="R47" s="235"/>
      <c r="S47" s="235"/>
      <c r="T47" s="235"/>
      <c r="U47" s="209"/>
      <c r="V47" s="209"/>
      <c r="W47" s="223"/>
      <c r="X47" s="209"/>
      <c r="Y47" s="221"/>
      <c r="Z47" s="206"/>
      <c r="AA47" s="222"/>
      <c r="AB47" s="222"/>
      <c r="AC47" s="222"/>
      <c r="AD47" s="222"/>
      <c r="AE47" s="222"/>
      <c r="AF47" s="222"/>
      <c r="AG47" s="222"/>
      <c r="AH47" s="222"/>
      <c r="AI47" s="190"/>
      <c r="AJ47" s="190"/>
    </row>
    <row r="48" spans="1:36" s="112" customFormat="1" ht="5.15" customHeight="1">
      <c r="A48" s="134"/>
      <c r="B48" s="494"/>
      <c r="C48" s="494"/>
      <c r="D48" s="495"/>
      <c r="E48" s="495"/>
      <c r="F48" s="495"/>
      <c r="G48" s="495"/>
      <c r="H48" s="495"/>
      <c r="I48" s="495"/>
      <c r="J48" s="495"/>
      <c r="K48" s="495"/>
      <c r="L48" s="134"/>
      <c r="M48" s="134"/>
      <c r="N48" s="142"/>
      <c r="O48" s="137"/>
      <c r="P48" s="235"/>
      <c r="Q48" s="236"/>
      <c r="R48" s="236"/>
      <c r="S48" s="236"/>
      <c r="T48" s="236"/>
      <c r="U48" s="209"/>
      <c r="V48" s="209"/>
      <c r="W48" s="223"/>
      <c r="X48" s="209"/>
      <c r="Y48" s="221"/>
      <c r="Z48" s="206"/>
      <c r="AA48" s="222"/>
      <c r="AB48" s="222"/>
      <c r="AC48" s="222"/>
      <c r="AD48" s="222"/>
      <c r="AE48" s="222"/>
      <c r="AF48" s="222"/>
      <c r="AG48" s="222"/>
      <c r="AH48" s="222"/>
      <c r="AI48" s="190"/>
      <c r="AJ48" s="190"/>
    </row>
    <row r="49" spans="1:36" s="144" customFormat="1" ht="13.5" customHeight="1">
      <c r="A49" s="143"/>
      <c r="B49" s="143" t="s">
        <v>60</v>
      </c>
      <c r="C49" s="143"/>
      <c r="D49" s="143"/>
      <c r="E49" s="143"/>
      <c r="F49" s="143"/>
      <c r="G49" s="143"/>
      <c r="H49" s="143"/>
      <c r="I49" s="143"/>
      <c r="J49" s="143"/>
      <c r="K49" s="143"/>
      <c r="L49" s="143"/>
      <c r="M49" s="143"/>
      <c r="N49" s="143"/>
      <c r="O49" s="137"/>
      <c r="P49" s="235"/>
      <c r="Q49" s="236">
        <f>SUM(Q26:Q48)</f>
        <v>0</v>
      </c>
      <c r="R49" s="236">
        <f>SUM(R26:R48)</f>
        <v>0</v>
      </c>
      <c r="S49" s="236"/>
      <c r="T49" s="236">
        <f>SUM(T26:T44)</f>
        <v>19</v>
      </c>
      <c r="U49" s="209"/>
      <c r="V49" s="209"/>
      <c r="W49" s="209"/>
      <c r="X49" s="209"/>
      <c r="Y49" s="221"/>
      <c r="Z49" s="205"/>
      <c r="AA49" s="237"/>
      <c r="AB49" s="237"/>
      <c r="AC49" s="237"/>
      <c r="AD49" s="237"/>
      <c r="AE49" s="237"/>
      <c r="AF49" s="237"/>
      <c r="AG49" s="237"/>
      <c r="AH49" s="237"/>
      <c r="AI49" s="195"/>
      <c r="AJ49" s="195"/>
    </row>
    <row r="50" spans="1:36" s="112" customFormat="1" ht="6" customHeight="1">
      <c r="A50" s="134"/>
      <c r="B50" s="134"/>
      <c r="C50" s="134"/>
      <c r="D50" s="134"/>
      <c r="E50" s="134"/>
      <c r="F50" s="134"/>
      <c r="G50" s="134"/>
      <c r="H50" s="134"/>
      <c r="I50" s="134"/>
      <c r="J50" s="134"/>
      <c r="K50" s="134"/>
      <c r="L50" s="134"/>
      <c r="M50" s="134"/>
      <c r="N50" s="134"/>
      <c r="O50" s="137"/>
      <c r="P50" s="208"/>
      <c r="Q50" s="223"/>
      <c r="R50" s="206"/>
      <c r="S50" s="206"/>
      <c r="T50" s="209"/>
      <c r="U50" s="209"/>
      <c r="V50" s="209"/>
      <c r="W50" s="209"/>
      <c r="X50" s="209"/>
      <c r="Y50" s="221"/>
      <c r="Z50" s="206"/>
      <c r="AA50" s="222"/>
      <c r="AB50" s="222"/>
      <c r="AC50" s="222"/>
      <c r="AD50" s="222"/>
      <c r="AE50" s="222"/>
      <c r="AF50" s="222"/>
      <c r="AG50" s="222"/>
      <c r="AH50" s="222"/>
      <c r="AI50" s="190"/>
      <c r="AJ50" s="190"/>
    </row>
    <row r="51" spans="1:36" s="112" customFormat="1">
      <c r="A51" s="134"/>
      <c r="B51" s="141"/>
      <c r="C51" s="141"/>
      <c r="D51" s="492"/>
      <c r="E51" s="492"/>
      <c r="F51" s="492"/>
      <c r="G51" s="492"/>
      <c r="H51" s="492"/>
      <c r="I51" s="492"/>
      <c r="J51" s="492"/>
      <c r="K51" s="492"/>
      <c r="L51" s="493"/>
      <c r="M51" s="493"/>
      <c r="N51" s="145"/>
      <c r="O51" s="137"/>
      <c r="P51" s="208"/>
      <c r="Q51" s="223"/>
      <c r="R51" s="223"/>
      <c r="S51" s="223"/>
      <c r="T51" s="223"/>
      <c r="U51" s="209"/>
      <c r="V51" s="209"/>
      <c r="W51" s="223"/>
      <c r="X51" s="209"/>
      <c r="Y51" s="221"/>
      <c r="Z51" s="206"/>
      <c r="AA51" s="222"/>
      <c r="AB51" s="222"/>
      <c r="AC51" s="222"/>
      <c r="AD51" s="222"/>
      <c r="AE51" s="222"/>
      <c r="AF51" s="222"/>
      <c r="AG51" s="222"/>
      <c r="AH51" s="222"/>
      <c r="AI51" s="190"/>
      <c r="AJ51" s="190"/>
    </row>
    <row r="52" spans="1:36" s="112" customFormat="1" ht="27.9" customHeight="1">
      <c r="A52" s="134"/>
      <c r="B52" s="463" t="s">
        <v>29</v>
      </c>
      <c r="C52" s="464"/>
      <c r="D52" s="463" t="s">
        <v>30</v>
      </c>
      <c r="E52" s="465"/>
      <c r="F52" s="465"/>
      <c r="G52" s="465"/>
      <c r="H52" s="465"/>
      <c r="I52" s="465"/>
      <c r="J52" s="465"/>
      <c r="K52" s="464"/>
      <c r="L52" s="463" t="s">
        <v>61</v>
      </c>
      <c r="M52" s="464"/>
      <c r="N52" s="466" t="s">
        <v>32</v>
      </c>
      <c r="O52" s="146"/>
      <c r="P52" s="208"/>
      <c r="Q52" s="223"/>
      <c r="R52" s="223"/>
      <c r="S52" s="223"/>
      <c r="T52" s="223"/>
      <c r="U52" s="209"/>
      <c r="V52" s="209"/>
      <c r="W52" s="209"/>
      <c r="X52" s="209"/>
      <c r="Y52" s="221"/>
      <c r="Z52" s="206"/>
      <c r="AA52" s="222"/>
      <c r="AB52" s="222"/>
      <c r="AC52" s="222"/>
      <c r="AD52" s="222"/>
      <c r="AE52" s="222"/>
      <c r="AF52" s="222"/>
      <c r="AG52" s="222"/>
      <c r="AH52" s="222"/>
      <c r="AI52" s="190"/>
      <c r="AJ52" s="190"/>
    </row>
    <row r="53" spans="1:36" s="112" customFormat="1" ht="41.25" customHeight="1">
      <c r="A53" s="134"/>
      <c r="B53" s="468" t="s">
        <v>62</v>
      </c>
      <c r="C53" s="469"/>
      <c r="D53" s="469"/>
      <c r="E53" s="469"/>
      <c r="F53" s="469"/>
      <c r="G53" s="469"/>
      <c r="H53" s="469"/>
      <c r="I53" s="469"/>
      <c r="J53" s="469"/>
      <c r="K53" s="470"/>
      <c r="L53" s="131" t="s">
        <v>8</v>
      </c>
      <c r="M53" s="131" t="s">
        <v>9</v>
      </c>
      <c r="N53" s="467"/>
      <c r="O53" s="146"/>
      <c r="P53" s="208"/>
      <c r="Q53" s="223" t="s">
        <v>8</v>
      </c>
      <c r="R53" s="223" t="s">
        <v>9</v>
      </c>
      <c r="S53" s="223" t="s">
        <v>2</v>
      </c>
      <c r="T53" s="223"/>
      <c r="U53" s="209"/>
      <c r="V53" s="209"/>
      <c r="W53" s="209"/>
      <c r="X53" s="209"/>
      <c r="Y53" s="221"/>
      <c r="Z53" s="206"/>
      <c r="AA53" s="222"/>
      <c r="AB53" s="222"/>
      <c r="AC53" s="222"/>
      <c r="AD53" s="222"/>
      <c r="AE53" s="222"/>
      <c r="AF53" s="222"/>
      <c r="AG53" s="222"/>
      <c r="AH53" s="222"/>
      <c r="AI53" s="190"/>
      <c r="AJ53" s="190"/>
    </row>
    <row r="54" spans="1:36" s="112" customFormat="1" ht="30" customHeight="1">
      <c r="A54" s="134"/>
      <c r="B54" s="499" t="s">
        <v>63</v>
      </c>
      <c r="C54" s="500"/>
      <c r="D54" s="496" t="s">
        <v>64</v>
      </c>
      <c r="E54" s="497"/>
      <c r="F54" s="497"/>
      <c r="G54" s="497"/>
      <c r="H54" s="497"/>
      <c r="I54" s="497"/>
      <c r="J54" s="497"/>
      <c r="K54" s="498"/>
      <c r="L54" s="477"/>
      <c r="M54" s="478"/>
      <c r="N54" s="147" t="s">
        <v>65</v>
      </c>
      <c r="O54" s="146"/>
      <c r="P54" s="234" t="str">
        <f t="shared" ref="P54:P75" si="5">IF(Q54+R54+S54=0,"未回答")</f>
        <v>未回答</v>
      </c>
      <c r="Q54" s="235">
        <f t="shared" ref="Q54:Q76" si="6">COUNTIF(L54,"はい")</f>
        <v>0</v>
      </c>
      <c r="R54" s="235">
        <f t="shared" ref="R54:R76" si="7">COUNTIF(L54,"いいえ")</f>
        <v>0</v>
      </c>
      <c r="S54" s="235">
        <f t="shared" ref="S54:S76" si="8">COUNTIF(L54,"該当なし")</f>
        <v>0</v>
      </c>
      <c r="T54" s="281">
        <f t="shared" ref="T54:T76" si="9">COUNTIF(P54,"未回答")</f>
        <v>1</v>
      </c>
      <c r="U54" s="209"/>
      <c r="V54" s="209"/>
      <c r="W54" s="209"/>
      <c r="X54" s="209"/>
      <c r="Y54" s="221"/>
      <c r="Z54" s="206"/>
      <c r="AA54" s="222"/>
      <c r="AB54" s="222"/>
      <c r="AC54" s="222"/>
      <c r="AD54" s="222"/>
      <c r="AE54" s="222"/>
      <c r="AF54" s="222"/>
      <c r="AG54" s="222"/>
      <c r="AH54" s="222"/>
      <c r="AI54" s="190"/>
      <c r="AJ54" s="190"/>
    </row>
    <row r="55" spans="1:36" s="112" customFormat="1" ht="30" customHeight="1">
      <c r="A55" s="134"/>
      <c r="B55" s="501"/>
      <c r="C55" s="502"/>
      <c r="D55" s="496" t="s">
        <v>66</v>
      </c>
      <c r="E55" s="497"/>
      <c r="F55" s="497"/>
      <c r="G55" s="497"/>
      <c r="H55" s="497"/>
      <c r="I55" s="497"/>
      <c r="J55" s="497"/>
      <c r="K55" s="498"/>
      <c r="L55" s="477"/>
      <c r="M55" s="478"/>
      <c r="N55" s="147" t="s">
        <v>67</v>
      </c>
      <c r="O55" s="146"/>
      <c r="P55" s="234" t="str">
        <f t="shared" si="5"/>
        <v>未回答</v>
      </c>
      <c r="Q55" s="235">
        <f t="shared" si="6"/>
        <v>0</v>
      </c>
      <c r="R55" s="235">
        <f t="shared" si="7"/>
        <v>0</v>
      </c>
      <c r="S55" s="235">
        <f t="shared" si="8"/>
        <v>0</v>
      </c>
      <c r="T55" s="281">
        <f t="shared" si="9"/>
        <v>1</v>
      </c>
      <c r="U55" s="209"/>
      <c r="V55" s="209"/>
      <c r="W55" s="209"/>
      <c r="X55" s="209"/>
      <c r="Y55" s="221"/>
      <c r="AA55" s="206"/>
      <c r="AB55" s="222"/>
      <c r="AC55" s="222"/>
      <c r="AD55" s="222"/>
      <c r="AE55" s="222"/>
      <c r="AF55" s="222"/>
      <c r="AG55" s="222"/>
      <c r="AH55" s="222"/>
      <c r="AI55" s="190"/>
      <c r="AJ55" s="190"/>
    </row>
    <row r="56" spans="1:36" s="112" customFormat="1" ht="30" customHeight="1">
      <c r="A56" s="134"/>
      <c r="B56" s="501"/>
      <c r="C56" s="502"/>
      <c r="D56" s="496" t="s">
        <v>68</v>
      </c>
      <c r="E56" s="497"/>
      <c r="F56" s="497"/>
      <c r="G56" s="497"/>
      <c r="H56" s="497"/>
      <c r="I56" s="497"/>
      <c r="J56" s="497"/>
      <c r="K56" s="498"/>
      <c r="L56" s="477"/>
      <c r="M56" s="478"/>
      <c r="N56" s="147" t="s">
        <v>69</v>
      </c>
      <c r="O56" s="146"/>
      <c r="P56" s="234" t="str">
        <f t="shared" si="5"/>
        <v>未回答</v>
      </c>
      <c r="Q56" s="235">
        <f t="shared" si="6"/>
        <v>0</v>
      </c>
      <c r="R56" s="235">
        <f t="shared" si="7"/>
        <v>0</v>
      </c>
      <c r="S56" s="235">
        <f t="shared" si="8"/>
        <v>0</v>
      </c>
      <c r="T56" s="281">
        <f t="shared" si="9"/>
        <v>1</v>
      </c>
      <c r="U56" s="209"/>
      <c r="V56" s="209"/>
      <c r="W56" s="209"/>
      <c r="X56" s="209"/>
      <c r="Y56" s="221"/>
      <c r="AA56" s="206"/>
      <c r="AB56" s="222"/>
      <c r="AC56" s="222"/>
      <c r="AD56" s="222"/>
      <c r="AE56" s="222"/>
      <c r="AF56" s="222"/>
      <c r="AG56" s="222"/>
      <c r="AH56" s="222"/>
      <c r="AI56" s="190"/>
      <c r="AJ56" s="190"/>
    </row>
    <row r="57" spans="1:36" s="112" customFormat="1" ht="30" customHeight="1">
      <c r="A57" s="134"/>
      <c r="B57" s="501"/>
      <c r="C57" s="502"/>
      <c r="D57" s="496" t="s">
        <v>70</v>
      </c>
      <c r="E57" s="497"/>
      <c r="F57" s="497"/>
      <c r="G57" s="497"/>
      <c r="H57" s="497"/>
      <c r="I57" s="497"/>
      <c r="J57" s="497"/>
      <c r="K57" s="498"/>
      <c r="L57" s="477"/>
      <c r="M57" s="478"/>
      <c r="N57" s="147" t="s">
        <v>71</v>
      </c>
      <c r="O57" s="146"/>
      <c r="P57" s="234" t="str">
        <f t="shared" si="5"/>
        <v>未回答</v>
      </c>
      <c r="Q57" s="235">
        <f t="shared" si="6"/>
        <v>0</v>
      </c>
      <c r="R57" s="235">
        <f t="shared" si="7"/>
        <v>0</v>
      </c>
      <c r="S57" s="235">
        <f t="shared" si="8"/>
        <v>0</v>
      </c>
      <c r="T57" s="281">
        <f t="shared" si="9"/>
        <v>1</v>
      </c>
      <c r="U57" s="209"/>
      <c r="V57" s="209"/>
      <c r="W57" s="209"/>
      <c r="X57" s="209"/>
      <c r="Y57" s="221"/>
      <c r="AA57" s="206"/>
      <c r="AB57" s="222"/>
      <c r="AC57" s="222"/>
      <c r="AD57" s="222"/>
      <c r="AE57" s="222"/>
      <c r="AF57" s="222"/>
      <c r="AG57" s="222"/>
      <c r="AH57" s="222"/>
      <c r="AI57" s="190"/>
      <c r="AJ57" s="190"/>
    </row>
    <row r="58" spans="1:36" s="112" customFormat="1" ht="30" customHeight="1">
      <c r="A58" s="134"/>
      <c r="B58" s="501"/>
      <c r="C58" s="502"/>
      <c r="D58" s="496" t="s">
        <v>72</v>
      </c>
      <c r="E58" s="497"/>
      <c r="F58" s="497"/>
      <c r="G58" s="497"/>
      <c r="H58" s="497"/>
      <c r="I58" s="497"/>
      <c r="J58" s="497"/>
      <c r="K58" s="498"/>
      <c r="L58" s="477"/>
      <c r="M58" s="478"/>
      <c r="N58" s="147" t="s">
        <v>73</v>
      </c>
      <c r="O58" s="146"/>
      <c r="P58" s="234" t="str">
        <f t="shared" si="5"/>
        <v>未回答</v>
      </c>
      <c r="Q58" s="235">
        <f t="shared" si="6"/>
        <v>0</v>
      </c>
      <c r="R58" s="235">
        <f t="shared" si="7"/>
        <v>0</v>
      </c>
      <c r="S58" s="235">
        <f t="shared" si="8"/>
        <v>0</v>
      </c>
      <c r="T58" s="281">
        <f t="shared" si="9"/>
        <v>1</v>
      </c>
      <c r="U58" s="209"/>
      <c r="V58" s="209"/>
      <c r="W58" s="209"/>
      <c r="X58" s="209"/>
      <c r="Y58" s="221"/>
      <c r="AA58" s="206"/>
      <c r="AB58" s="222"/>
      <c r="AC58" s="222"/>
      <c r="AD58" s="222"/>
      <c r="AE58" s="222"/>
      <c r="AF58" s="222"/>
      <c r="AG58" s="222"/>
      <c r="AH58" s="222"/>
      <c r="AI58" s="190"/>
      <c r="AJ58" s="190"/>
    </row>
    <row r="59" spans="1:36" s="112" customFormat="1" ht="30" customHeight="1">
      <c r="A59" s="134"/>
      <c r="B59" s="501"/>
      <c r="C59" s="502"/>
      <c r="D59" s="496" t="s">
        <v>74</v>
      </c>
      <c r="E59" s="497"/>
      <c r="F59" s="497"/>
      <c r="G59" s="497"/>
      <c r="H59" s="497"/>
      <c r="I59" s="497"/>
      <c r="J59" s="497"/>
      <c r="K59" s="498"/>
      <c r="L59" s="477"/>
      <c r="M59" s="478"/>
      <c r="N59" s="147" t="s">
        <v>75</v>
      </c>
      <c r="O59" s="146"/>
      <c r="P59" s="234" t="str">
        <f t="shared" si="5"/>
        <v>未回答</v>
      </c>
      <c r="Q59" s="235">
        <f t="shared" si="6"/>
        <v>0</v>
      </c>
      <c r="R59" s="235">
        <f t="shared" si="7"/>
        <v>0</v>
      </c>
      <c r="S59" s="235">
        <f t="shared" si="8"/>
        <v>0</v>
      </c>
      <c r="T59" s="281">
        <f t="shared" si="9"/>
        <v>1</v>
      </c>
      <c r="U59" s="209"/>
      <c r="V59" s="209"/>
      <c r="W59" s="209"/>
      <c r="X59" s="209"/>
      <c r="Y59" s="221"/>
      <c r="AB59" s="222"/>
      <c r="AC59" s="222"/>
      <c r="AD59" s="222"/>
      <c r="AE59" s="222"/>
      <c r="AF59" s="222"/>
      <c r="AG59" s="222"/>
      <c r="AH59" s="222"/>
      <c r="AI59" s="190"/>
      <c r="AJ59" s="190"/>
    </row>
    <row r="60" spans="1:36" s="112" customFormat="1" ht="34.75" customHeight="1">
      <c r="A60" s="134"/>
      <c r="B60" s="501"/>
      <c r="C60" s="502"/>
      <c r="D60" s="496" t="s">
        <v>76</v>
      </c>
      <c r="E60" s="497"/>
      <c r="F60" s="497"/>
      <c r="G60" s="497"/>
      <c r="H60" s="497"/>
      <c r="I60" s="497"/>
      <c r="J60" s="497"/>
      <c r="K60" s="498"/>
      <c r="L60" s="477"/>
      <c r="M60" s="478"/>
      <c r="N60" s="147" t="s">
        <v>77</v>
      </c>
      <c r="O60" s="146"/>
      <c r="P60" s="234" t="str">
        <f t="shared" si="5"/>
        <v>未回答</v>
      </c>
      <c r="Q60" s="235">
        <f t="shared" si="6"/>
        <v>0</v>
      </c>
      <c r="R60" s="235">
        <f t="shared" si="7"/>
        <v>0</v>
      </c>
      <c r="S60" s="235">
        <f t="shared" si="8"/>
        <v>0</v>
      </c>
      <c r="T60" s="281">
        <f>COUNTIF(P60,"未回答")</f>
        <v>1</v>
      </c>
      <c r="U60" s="209"/>
      <c r="V60" s="209"/>
      <c r="AB60" s="222"/>
      <c r="AC60" s="222"/>
      <c r="AD60" s="222"/>
      <c r="AE60" s="222"/>
      <c r="AF60" s="222"/>
      <c r="AG60" s="222"/>
      <c r="AH60" s="222"/>
      <c r="AI60" s="190"/>
      <c r="AJ60" s="190"/>
    </row>
    <row r="61" spans="1:36" s="112" customFormat="1" ht="33" customHeight="1">
      <c r="A61" s="134"/>
      <c r="B61" s="501"/>
      <c r="C61" s="502"/>
      <c r="D61" s="496" t="s">
        <v>78</v>
      </c>
      <c r="E61" s="497"/>
      <c r="F61" s="497"/>
      <c r="G61" s="497"/>
      <c r="H61" s="497"/>
      <c r="I61" s="497"/>
      <c r="J61" s="497"/>
      <c r="K61" s="498"/>
      <c r="L61" s="477"/>
      <c r="M61" s="478"/>
      <c r="N61" s="147" t="s">
        <v>79</v>
      </c>
      <c r="O61" s="146"/>
      <c r="P61" s="234" t="str">
        <f t="shared" si="5"/>
        <v>未回答</v>
      </c>
      <c r="Q61" s="235">
        <f t="shared" si="6"/>
        <v>0</v>
      </c>
      <c r="R61" s="235">
        <f t="shared" si="7"/>
        <v>0</v>
      </c>
      <c r="S61" s="235">
        <f t="shared" si="8"/>
        <v>0</v>
      </c>
      <c r="T61" s="281">
        <f t="shared" si="9"/>
        <v>1</v>
      </c>
      <c r="U61" s="209"/>
      <c r="V61" s="209"/>
      <c r="W61" s="209" t="e">
        <f>IF(VLOOKUP(P16,事務用!B10:AF158,20,FALSE)=0,1,0)</f>
        <v>#N/A</v>
      </c>
      <c r="X61" s="209"/>
      <c r="Y61" s="221"/>
      <c r="AA61" s="249" t="str">
        <f>_xlfn.IFNA(IF(W61=1,"前払い金を受領していない場合は「該当なし」としてください。","前払い金ありとなっていますので、ご確認ください。"),"前払金")</f>
        <v>前払金</v>
      </c>
      <c r="AB61" s="222"/>
      <c r="AC61" s="222"/>
      <c r="AD61" s="222"/>
      <c r="AE61" s="222"/>
      <c r="AF61" s="222"/>
      <c r="AG61" s="222"/>
      <c r="AH61" s="222"/>
      <c r="AI61" s="190"/>
      <c r="AJ61" s="190"/>
    </row>
    <row r="62" spans="1:36" s="112" customFormat="1" ht="30" customHeight="1">
      <c r="A62" s="134"/>
      <c r="B62" s="503"/>
      <c r="C62" s="504"/>
      <c r="D62" s="496" t="s">
        <v>80</v>
      </c>
      <c r="E62" s="497"/>
      <c r="F62" s="497"/>
      <c r="G62" s="497"/>
      <c r="H62" s="497"/>
      <c r="I62" s="497"/>
      <c r="J62" s="497"/>
      <c r="K62" s="498"/>
      <c r="L62" s="477"/>
      <c r="M62" s="478"/>
      <c r="N62" s="147" t="s">
        <v>81</v>
      </c>
      <c r="O62" s="146"/>
      <c r="P62" s="234" t="str">
        <f t="shared" si="5"/>
        <v>未回答</v>
      </c>
      <c r="Q62" s="235">
        <f t="shared" si="6"/>
        <v>0</v>
      </c>
      <c r="R62" s="235">
        <f t="shared" si="7"/>
        <v>0</v>
      </c>
      <c r="S62" s="235">
        <f t="shared" si="8"/>
        <v>0</v>
      </c>
      <c r="T62" s="281">
        <f t="shared" si="9"/>
        <v>1</v>
      </c>
      <c r="U62" s="209"/>
      <c r="V62" s="209"/>
      <c r="W62" s="209"/>
      <c r="X62" s="209"/>
      <c r="Y62" s="221"/>
      <c r="AA62" s="206"/>
      <c r="AB62" s="222"/>
      <c r="AC62" s="222"/>
      <c r="AD62" s="222"/>
      <c r="AE62" s="222"/>
      <c r="AF62" s="222"/>
      <c r="AG62" s="222"/>
      <c r="AH62" s="222"/>
      <c r="AI62" s="190"/>
      <c r="AJ62" s="190"/>
    </row>
    <row r="63" spans="1:36" s="112" customFormat="1" ht="30" customHeight="1">
      <c r="A63" s="134"/>
      <c r="B63" s="505" t="s">
        <v>82</v>
      </c>
      <c r="C63" s="506"/>
      <c r="D63" s="496" t="s">
        <v>83</v>
      </c>
      <c r="E63" s="497"/>
      <c r="F63" s="497"/>
      <c r="G63" s="497"/>
      <c r="H63" s="497"/>
      <c r="I63" s="497"/>
      <c r="J63" s="497"/>
      <c r="K63" s="498"/>
      <c r="L63" s="477"/>
      <c r="M63" s="478"/>
      <c r="N63" s="132" t="s">
        <v>84</v>
      </c>
      <c r="O63" s="146"/>
      <c r="P63" s="234" t="str">
        <f t="shared" si="5"/>
        <v>未回答</v>
      </c>
      <c r="Q63" s="235">
        <f t="shared" si="6"/>
        <v>0</v>
      </c>
      <c r="R63" s="235">
        <f t="shared" si="7"/>
        <v>0</v>
      </c>
      <c r="S63" s="235">
        <f t="shared" si="8"/>
        <v>0</v>
      </c>
      <c r="T63" s="281">
        <f t="shared" si="9"/>
        <v>1</v>
      </c>
      <c r="U63" s="209"/>
      <c r="V63" s="209"/>
      <c r="W63" s="209"/>
      <c r="X63" s="209"/>
      <c r="Y63" s="221"/>
      <c r="AA63" s="206"/>
      <c r="AB63" s="222"/>
      <c r="AC63" s="222"/>
      <c r="AD63" s="222"/>
      <c r="AE63" s="222"/>
      <c r="AF63" s="222"/>
      <c r="AG63" s="222"/>
      <c r="AH63" s="222"/>
      <c r="AI63" s="190"/>
      <c r="AJ63" s="190"/>
    </row>
    <row r="64" spans="1:36" s="112" customFormat="1" ht="30" customHeight="1">
      <c r="A64" s="134"/>
      <c r="B64" s="505" t="s">
        <v>85</v>
      </c>
      <c r="C64" s="506"/>
      <c r="D64" s="496" t="s">
        <v>86</v>
      </c>
      <c r="E64" s="497"/>
      <c r="F64" s="497"/>
      <c r="G64" s="497"/>
      <c r="H64" s="497"/>
      <c r="I64" s="497"/>
      <c r="J64" s="497"/>
      <c r="K64" s="498"/>
      <c r="L64" s="477"/>
      <c r="M64" s="478"/>
      <c r="N64" s="132" t="s">
        <v>87</v>
      </c>
      <c r="O64" s="146"/>
      <c r="P64" s="234" t="str">
        <f t="shared" si="5"/>
        <v>未回答</v>
      </c>
      <c r="Q64" s="235">
        <f t="shared" si="6"/>
        <v>0</v>
      </c>
      <c r="R64" s="235">
        <f t="shared" si="7"/>
        <v>0</v>
      </c>
      <c r="S64" s="235">
        <f t="shared" si="8"/>
        <v>0</v>
      </c>
      <c r="T64" s="281">
        <f t="shared" si="9"/>
        <v>1</v>
      </c>
      <c r="U64" s="209"/>
      <c r="V64" s="209"/>
      <c r="W64" s="209"/>
      <c r="X64" s="209"/>
      <c r="Y64" s="221"/>
      <c r="AA64" s="206"/>
      <c r="AB64" s="222"/>
      <c r="AC64" s="222"/>
      <c r="AD64" s="222"/>
      <c r="AE64" s="222"/>
      <c r="AF64" s="222"/>
      <c r="AG64" s="222"/>
      <c r="AH64" s="222"/>
      <c r="AI64" s="190"/>
      <c r="AJ64" s="190"/>
    </row>
    <row r="65" spans="1:36" s="112" customFormat="1" ht="33.65" customHeight="1">
      <c r="A65" s="134"/>
      <c r="B65" s="505" t="s">
        <v>88</v>
      </c>
      <c r="C65" s="506"/>
      <c r="D65" s="496" t="s">
        <v>89</v>
      </c>
      <c r="E65" s="497"/>
      <c r="F65" s="497"/>
      <c r="G65" s="497"/>
      <c r="H65" s="497"/>
      <c r="I65" s="497"/>
      <c r="J65" s="497"/>
      <c r="K65" s="498"/>
      <c r="L65" s="477"/>
      <c r="M65" s="478"/>
      <c r="N65" s="132" t="s">
        <v>90</v>
      </c>
      <c r="O65" s="146"/>
      <c r="P65" s="234" t="str">
        <f t="shared" si="5"/>
        <v>未回答</v>
      </c>
      <c r="Q65" s="235">
        <f t="shared" si="6"/>
        <v>0</v>
      </c>
      <c r="R65" s="235">
        <f t="shared" si="7"/>
        <v>0</v>
      </c>
      <c r="S65" s="235">
        <f t="shared" si="8"/>
        <v>0</v>
      </c>
      <c r="T65" s="281">
        <f t="shared" si="9"/>
        <v>1</v>
      </c>
      <c r="U65" s="209"/>
      <c r="V65" s="209"/>
      <c r="W65" s="209"/>
      <c r="X65" s="209"/>
      <c r="Y65" s="221"/>
      <c r="AA65" s="206"/>
      <c r="AB65" s="222"/>
      <c r="AC65" s="222"/>
      <c r="AD65" s="222"/>
      <c r="AE65" s="222"/>
      <c r="AF65" s="222"/>
      <c r="AG65" s="222"/>
      <c r="AH65" s="222"/>
      <c r="AI65" s="190"/>
      <c r="AJ65" s="190"/>
    </row>
    <row r="66" spans="1:36" s="112" customFormat="1" ht="30" customHeight="1">
      <c r="A66" s="134"/>
      <c r="B66" s="507" t="s">
        <v>91</v>
      </c>
      <c r="C66" s="508"/>
      <c r="D66" s="509" t="s">
        <v>92</v>
      </c>
      <c r="E66" s="510"/>
      <c r="F66" s="510"/>
      <c r="G66" s="510"/>
      <c r="H66" s="510"/>
      <c r="I66" s="510"/>
      <c r="J66" s="510"/>
      <c r="K66" s="511"/>
      <c r="L66" s="477"/>
      <c r="M66" s="478"/>
      <c r="N66" s="132" t="s">
        <v>93</v>
      </c>
      <c r="O66" s="146"/>
      <c r="P66" s="234" t="str">
        <f t="shared" si="5"/>
        <v>未回答</v>
      </c>
      <c r="Q66" s="235">
        <f t="shared" si="6"/>
        <v>0</v>
      </c>
      <c r="R66" s="235">
        <f t="shared" si="7"/>
        <v>0</v>
      </c>
      <c r="S66" s="235">
        <f t="shared" si="8"/>
        <v>0</v>
      </c>
      <c r="T66" s="281">
        <f t="shared" si="9"/>
        <v>1</v>
      </c>
      <c r="U66" s="209"/>
      <c r="V66" s="209"/>
      <c r="W66" s="209"/>
      <c r="X66" s="209"/>
      <c r="Y66" s="221"/>
      <c r="AA66" s="206"/>
      <c r="AB66" s="222"/>
      <c r="AC66" s="222"/>
      <c r="AD66" s="222"/>
      <c r="AE66" s="222"/>
      <c r="AF66" s="222"/>
      <c r="AG66" s="222"/>
      <c r="AH66" s="222"/>
      <c r="AI66" s="190"/>
      <c r="AJ66" s="190"/>
    </row>
    <row r="67" spans="1:36" s="113" customFormat="1" ht="23.25" customHeight="1">
      <c r="A67" s="107"/>
      <c r="B67" s="521" t="s">
        <v>94</v>
      </c>
      <c r="C67" s="522"/>
      <c r="D67" s="515" t="s">
        <v>95</v>
      </c>
      <c r="E67" s="516"/>
      <c r="F67" s="516"/>
      <c r="G67" s="516"/>
      <c r="H67" s="516"/>
      <c r="I67" s="516"/>
      <c r="J67" s="516"/>
      <c r="K67" s="517"/>
      <c r="L67" s="477"/>
      <c r="M67" s="478"/>
      <c r="N67" s="148" t="s">
        <v>96</v>
      </c>
      <c r="O67" s="120"/>
      <c r="P67" s="234" t="str">
        <f t="shared" si="5"/>
        <v>未回答</v>
      </c>
      <c r="Q67" s="235">
        <f t="shared" si="6"/>
        <v>0</v>
      </c>
      <c r="R67" s="235">
        <f t="shared" si="7"/>
        <v>0</v>
      </c>
      <c r="S67" s="235">
        <f t="shared" si="8"/>
        <v>0</v>
      </c>
      <c r="T67" s="281">
        <f t="shared" si="9"/>
        <v>1</v>
      </c>
      <c r="U67" s="207"/>
      <c r="V67" s="207"/>
      <c r="W67" s="207"/>
      <c r="X67" s="209"/>
      <c r="Y67" s="224"/>
      <c r="AA67" s="207"/>
      <c r="AB67" s="225"/>
      <c r="AC67" s="225"/>
      <c r="AD67" s="225"/>
      <c r="AE67" s="225"/>
      <c r="AF67" s="225"/>
      <c r="AG67" s="225"/>
      <c r="AH67" s="225"/>
      <c r="AI67" s="193"/>
      <c r="AJ67" s="193"/>
    </row>
    <row r="68" spans="1:36" s="112" customFormat="1" ht="22.5" customHeight="1">
      <c r="A68" s="134"/>
      <c r="B68" s="149"/>
      <c r="C68" s="150"/>
      <c r="D68" s="515" t="s">
        <v>97</v>
      </c>
      <c r="E68" s="516"/>
      <c r="F68" s="516"/>
      <c r="G68" s="516"/>
      <c r="H68" s="516"/>
      <c r="I68" s="516"/>
      <c r="J68" s="516"/>
      <c r="K68" s="517"/>
      <c r="L68" s="477"/>
      <c r="M68" s="478"/>
      <c r="N68" s="133" t="s">
        <v>38</v>
      </c>
      <c r="O68" s="146"/>
      <c r="P68" s="234" t="str">
        <f t="shared" si="5"/>
        <v>未回答</v>
      </c>
      <c r="Q68" s="235">
        <f t="shared" si="6"/>
        <v>0</v>
      </c>
      <c r="R68" s="235">
        <f t="shared" si="7"/>
        <v>0</v>
      </c>
      <c r="S68" s="235">
        <f t="shared" si="8"/>
        <v>0</v>
      </c>
      <c r="T68" s="281">
        <f t="shared" si="9"/>
        <v>1</v>
      </c>
      <c r="U68" s="209"/>
      <c r="V68" s="209"/>
      <c r="W68" s="209"/>
      <c r="X68" s="209"/>
      <c r="Y68" s="221"/>
      <c r="AA68" s="206"/>
      <c r="AB68" s="222"/>
      <c r="AC68" s="222"/>
      <c r="AD68" s="222"/>
      <c r="AE68" s="222"/>
      <c r="AF68" s="222"/>
      <c r="AG68" s="222"/>
      <c r="AH68" s="222"/>
      <c r="AI68" s="190"/>
      <c r="AJ68" s="190"/>
    </row>
    <row r="69" spans="1:36" s="112" customFormat="1" ht="22.5" customHeight="1">
      <c r="A69" s="134"/>
      <c r="B69" s="151"/>
      <c r="C69" s="150"/>
      <c r="D69" s="515" t="s">
        <v>98</v>
      </c>
      <c r="E69" s="516"/>
      <c r="F69" s="516"/>
      <c r="G69" s="516"/>
      <c r="H69" s="516"/>
      <c r="I69" s="516"/>
      <c r="J69" s="516"/>
      <c r="K69" s="517"/>
      <c r="L69" s="477"/>
      <c r="M69" s="478"/>
      <c r="N69" s="133" t="s">
        <v>38</v>
      </c>
      <c r="O69" s="146"/>
      <c r="P69" s="234" t="str">
        <f t="shared" si="5"/>
        <v>未回答</v>
      </c>
      <c r="Q69" s="235">
        <f t="shared" si="6"/>
        <v>0</v>
      </c>
      <c r="R69" s="235">
        <f t="shared" si="7"/>
        <v>0</v>
      </c>
      <c r="S69" s="235">
        <f t="shared" si="8"/>
        <v>0</v>
      </c>
      <c r="T69" s="281">
        <f t="shared" si="9"/>
        <v>1</v>
      </c>
      <c r="U69" s="209"/>
      <c r="V69" s="209"/>
      <c r="W69" s="209"/>
      <c r="X69" s="207"/>
      <c r="Y69" s="221"/>
      <c r="AA69" s="206"/>
      <c r="AB69" s="222"/>
      <c r="AC69" s="222"/>
      <c r="AD69" s="222"/>
      <c r="AE69" s="222"/>
      <c r="AF69" s="222"/>
      <c r="AG69" s="222"/>
      <c r="AH69" s="222"/>
      <c r="AI69" s="190"/>
      <c r="AJ69" s="190"/>
    </row>
    <row r="70" spans="1:36" s="112" customFormat="1" ht="26.25" customHeight="1">
      <c r="A70" s="134"/>
      <c r="B70" s="151"/>
      <c r="C70" s="150"/>
      <c r="D70" s="512" t="s">
        <v>99</v>
      </c>
      <c r="E70" s="513"/>
      <c r="F70" s="513"/>
      <c r="G70" s="513"/>
      <c r="H70" s="513"/>
      <c r="I70" s="513"/>
      <c r="J70" s="513"/>
      <c r="K70" s="514"/>
      <c r="L70" s="477"/>
      <c r="M70" s="478"/>
      <c r="N70" s="133" t="s">
        <v>38</v>
      </c>
      <c r="O70" s="146"/>
      <c r="P70" s="234" t="str">
        <f t="shared" si="5"/>
        <v>未回答</v>
      </c>
      <c r="Q70" s="235">
        <f t="shared" si="6"/>
        <v>0</v>
      </c>
      <c r="R70" s="235">
        <f t="shared" si="7"/>
        <v>0</v>
      </c>
      <c r="S70" s="235">
        <f t="shared" si="8"/>
        <v>0</v>
      </c>
      <c r="T70" s="281">
        <f t="shared" si="9"/>
        <v>1</v>
      </c>
      <c r="U70" s="209"/>
      <c r="V70" s="209"/>
      <c r="W70" s="209"/>
      <c r="X70" s="209"/>
      <c r="Y70" s="221"/>
      <c r="AA70" s="206"/>
      <c r="AB70" s="222"/>
      <c r="AC70" s="222"/>
      <c r="AD70" s="222"/>
      <c r="AE70" s="222"/>
      <c r="AF70" s="222"/>
      <c r="AG70" s="222"/>
      <c r="AH70" s="222"/>
      <c r="AI70" s="190"/>
      <c r="AJ70" s="190"/>
    </row>
    <row r="71" spans="1:36" s="112" customFormat="1" ht="22.5" customHeight="1">
      <c r="A71" s="134"/>
      <c r="B71" s="151"/>
      <c r="C71" s="150"/>
      <c r="D71" s="515" t="s">
        <v>100</v>
      </c>
      <c r="E71" s="516"/>
      <c r="F71" s="516"/>
      <c r="G71" s="516"/>
      <c r="H71" s="516"/>
      <c r="I71" s="516"/>
      <c r="J71" s="516"/>
      <c r="K71" s="517"/>
      <c r="L71" s="477"/>
      <c r="M71" s="478"/>
      <c r="N71" s="133" t="s">
        <v>38</v>
      </c>
      <c r="O71" s="146"/>
      <c r="P71" s="234" t="str">
        <f t="shared" si="5"/>
        <v>未回答</v>
      </c>
      <c r="Q71" s="235">
        <f t="shared" si="6"/>
        <v>0</v>
      </c>
      <c r="R71" s="235">
        <f t="shared" si="7"/>
        <v>0</v>
      </c>
      <c r="S71" s="235">
        <f t="shared" si="8"/>
        <v>0</v>
      </c>
      <c r="T71" s="281">
        <f t="shared" si="9"/>
        <v>1</v>
      </c>
      <c r="U71" s="209"/>
      <c r="V71" s="209"/>
      <c r="W71" s="209"/>
      <c r="X71" s="209"/>
      <c r="Y71" s="221"/>
      <c r="AA71" s="206"/>
      <c r="AB71" s="222"/>
      <c r="AC71" s="222"/>
      <c r="AD71" s="222"/>
      <c r="AE71" s="222"/>
      <c r="AF71" s="222"/>
      <c r="AG71" s="222"/>
      <c r="AH71" s="222"/>
      <c r="AI71" s="190"/>
      <c r="AJ71" s="190"/>
    </row>
    <row r="72" spans="1:36" s="112" customFormat="1" ht="22.5" customHeight="1">
      <c r="A72" s="134"/>
      <c r="B72" s="151"/>
      <c r="C72" s="150"/>
      <c r="D72" s="518" t="s">
        <v>101</v>
      </c>
      <c r="E72" s="519"/>
      <c r="F72" s="519"/>
      <c r="G72" s="519"/>
      <c r="H72" s="519"/>
      <c r="I72" s="519"/>
      <c r="J72" s="519"/>
      <c r="K72" s="520"/>
      <c r="L72" s="477"/>
      <c r="M72" s="478"/>
      <c r="N72" s="133" t="s">
        <v>38</v>
      </c>
      <c r="O72" s="146"/>
      <c r="P72" s="234" t="str">
        <f t="shared" si="5"/>
        <v>未回答</v>
      </c>
      <c r="Q72" s="235">
        <f t="shared" si="6"/>
        <v>0</v>
      </c>
      <c r="R72" s="235">
        <f t="shared" si="7"/>
        <v>0</v>
      </c>
      <c r="S72" s="235">
        <f t="shared" si="8"/>
        <v>0</v>
      </c>
      <c r="T72" s="281">
        <f t="shared" si="9"/>
        <v>1</v>
      </c>
      <c r="U72" s="209"/>
      <c r="V72" s="209"/>
      <c r="W72" s="209"/>
      <c r="X72" s="209"/>
      <c r="Y72" s="221"/>
      <c r="AA72" s="206"/>
      <c r="AB72" s="222"/>
      <c r="AC72" s="222"/>
      <c r="AD72" s="222"/>
      <c r="AE72" s="222"/>
      <c r="AF72" s="222"/>
      <c r="AG72" s="222"/>
      <c r="AH72" s="222"/>
      <c r="AI72" s="190"/>
      <c r="AJ72" s="190"/>
    </row>
    <row r="73" spans="1:36" s="112" customFormat="1" ht="44.15" customHeight="1">
      <c r="A73" s="134"/>
      <c r="B73" s="151"/>
      <c r="C73" s="150"/>
      <c r="D73" s="512" t="s">
        <v>102</v>
      </c>
      <c r="E73" s="513"/>
      <c r="F73" s="513"/>
      <c r="G73" s="513"/>
      <c r="H73" s="513"/>
      <c r="I73" s="513"/>
      <c r="J73" s="513"/>
      <c r="K73" s="514"/>
      <c r="L73" s="477"/>
      <c r="M73" s="478"/>
      <c r="N73" s="133" t="s">
        <v>38</v>
      </c>
      <c r="O73" s="146"/>
      <c r="P73" s="234" t="str">
        <f t="shared" si="5"/>
        <v>未回答</v>
      </c>
      <c r="Q73" s="235">
        <f t="shared" si="6"/>
        <v>0</v>
      </c>
      <c r="R73" s="235">
        <f t="shared" si="7"/>
        <v>0</v>
      </c>
      <c r="S73" s="235">
        <f t="shared" si="8"/>
        <v>0</v>
      </c>
      <c r="T73" s="281">
        <f t="shared" si="9"/>
        <v>1</v>
      </c>
      <c r="U73" s="209"/>
      <c r="V73" s="209"/>
      <c r="W73" s="209"/>
      <c r="X73" s="209"/>
      <c r="Y73" s="221"/>
      <c r="AA73" s="206"/>
      <c r="AB73" s="222"/>
      <c r="AC73" s="222"/>
      <c r="AD73" s="222"/>
      <c r="AE73" s="222"/>
      <c r="AF73" s="222"/>
      <c r="AG73" s="222"/>
      <c r="AH73" s="222"/>
      <c r="AI73" s="190"/>
      <c r="AJ73" s="190"/>
    </row>
    <row r="74" spans="1:36" s="112" customFormat="1" ht="28.5" customHeight="1">
      <c r="A74" s="134"/>
      <c r="B74" s="151"/>
      <c r="C74" s="150"/>
      <c r="D74" s="512" t="s">
        <v>103</v>
      </c>
      <c r="E74" s="513"/>
      <c r="F74" s="513"/>
      <c r="G74" s="513"/>
      <c r="H74" s="513"/>
      <c r="I74" s="513"/>
      <c r="J74" s="513"/>
      <c r="K74" s="514"/>
      <c r="L74" s="477"/>
      <c r="M74" s="478"/>
      <c r="N74" s="133" t="s">
        <v>38</v>
      </c>
      <c r="O74" s="146"/>
      <c r="P74" s="234" t="str">
        <f t="shared" si="5"/>
        <v>未回答</v>
      </c>
      <c r="Q74" s="235">
        <f t="shared" si="6"/>
        <v>0</v>
      </c>
      <c r="R74" s="235">
        <f t="shared" si="7"/>
        <v>0</v>
      </c>
      <c r="S74" s="235">
        <f t="shared" si="8"/>
        <v>0</v>
      </c>
      <c r="T74" s="281">
        <f t="shared" si="9"/>
        <v>1</v>
      </c>
      <c r="U74" s="209"/>
      <c r="V74" s="209"/>
      <c r="W74" s="209"/>
      <c r="X74" s="209"/>
      <c r="Y74" s="221"/>
      <c r="AA74" s="206"/>
      <c r="AB74" s="222"/>
      <c r="AC74" s="222"/>
      <c r="AD74" s="222"/>
      <c r="AE74" s="222"/>
      <c r="AF74" s="222"/>
      <c r="AG74" s="222"/>
      <c r="AH74" s="222"/>
      <c r="AI74" s="190"/>
      <c r="AJ74" s="190"/>
    </row>
    <row r="75" spans="1:36" s="112" customFormat="1" ht="28.5" customHeight="1">
      <c r="A75" s="134"/>
      <c r="B75" s="505" t="s">
        <v>104</v>
      </c>
      <c r="C75" s="506"/>
      <c r="D75" s="512" t="s">
        <v>105</v>
      </c>
      <c r="E75" s="513"/>
      <c r="F75" s="513"/>
      <c r="G75" s="513"/>
      <c r="H75" s="513"/>
      <c r="I75" s="513"/>
      <c r="J75" s="513"/>
      <c r="K75" s="514"/>
      <c r="L75" s="477"/>
      <c r="M75" s="478"/>
      <c r="N75" s="148" t="s">
        <v>106</v>
      </c>
      <c r="O75" s="146"/>
      <c r="P75" s="234" t="str">
        <f t="shared" si="5"/>
        <v>未回答</v>
      </c>
      <c r="Q75" s="235">
        <f t="shared" si="6"/>
        <v>0</v>
      </c>
      <c r="R75" s="235">
        <f t="shared" si="7"/>
        <v>0</v>
      </c>
      <c r="S75" s="235">
        <f t="shared" si="8"/>
        <v>0</v>
      </c>
      <c r="T75" s="281">
        <f t="shared" si="9"/>
        <v>1</v>
      </c>
      <c r="U75" s="209"/>
      <c r="V75" s="209"/>
      <c r="W75" s="209"/>
      <c r="X75" s="209"/>
      <c r="Y75" s="221"/>
      <c r="AA75" s="206"/>
      <c r="AB75" s="222"/>
      <c r="AC75" s="222"/>
      <c r="AD75" s="222"/>
      <c r="AE75" s="222"/>
      <c r="AF75" s="222"/>
      <c r="AG75" s="222"/>
      <c r="AH75" s="222"/>
      <c r="AI75" s="190"/>
      <c r="AJ75" s="190"/>
    </row>
    <row r="76" spans="1:36" s="112" customFormat="1" ht="39.75" customHeight="1">
      <c r="A76" s="134"/>
      <c r="B76" s="505" t="s">
        <v>107</v>
      </c>
      <c r="C76" s="506"/>
      <c r="D76" s="512" t="s">
        <v>108</v>
      </c>
      <c r="E76" s="513"/>
      <c r="F76" s="513"/>
      <c r="G76" s="513"/>
      <c r="H76" s="513"/>
      <c r="I76" s="513"/>
      <c r="J76" s="513"/>
      <c r="K76" s="514"/>
      <c r="L76" s="477"/>
      <c r="M76" s="478"/>
      <c r="N76" s="133" t="s">
        <v>38</v>
      </c>
      <c r="O76" s="146"/>
      <c r="P76" s="234" t="str">
        <f>IF(Q76+R76+S76=0,"未回答")</f>
        <v>未回答</v>
      </c>
      <c r="Q76" s="235">
        <f t="shared" si="6"/>
        <v>0</v>
      </c>
      <c r="R76" s="235">
        <f t="shared" si="7"/>
        <v>0</v>
      </c>
      <c r="S76" s="235">
        <f t="shared" si="8"/>
        <v>0</v>
      </c>
      <c r="T76" s="281">
        <f t="shared" si="9"/>
        <v>1</v>
      </c>
      <c r="U76" s="209"/>
      <c r="V76" s="209"/>
      <c r="W76" s="209"/>
      <c r="X76" s="209"/>
      <c r="Y76" s="221"/>
      <c r="AA76" s="206"/>
      <c r="AB76" s="222"/>
      <c r="AC76" s="222"/>
      <c r="AD76" s="222"/>
      <c r="AE76" s="222"/>
      <c r="AF76" s="222"/>
      <c r="AG76" s="222"/>
      <c r="AH76" s="222"/>
      <c r="AI76" s="190"/>
      <c r="AJ76" s="190"/>
    </row>
    <row r="77" spans="1:36" s="112" customFormat="1" ht="22.5" customHeight="1">
      <c r="A77" s="134"/>
      <c r="B77" s="152"/>
      <c r="C77" s="153"/>
      <c r="D77" s="523" t="s">
        <v>109</v>
      </c>
      <c r="E77" s="524"/>
      <c r="F77" s="524"/>
      <c r="G77" s="524"/>
      <c r="H77" s="524"/>
      <c r="I77" s="524"/>
      <c r="J77" s="524"/>
      <c r="K77" s="524"/>
      <c r="L77" s="154"/>
      <c r="M77" s="154"/>
      <c r="N77" s="155"/>
      <c r="O77" s="146"/>
      <c r="P77" s="234"/>
      <c r="Q77" s="236">
        <f>SUM(Q53:Q76)</f>
        <v>0</v>
      </c>
      <c r="R77" s="236">
        <f>SUM(R53:R76)</f>
        <v>0</v>
      </c>
      <c r="S77" s="236">
        <f>SUM(S53:S76)</f>
        <v>0</v>
      </c>
      <c r="T77" s="236">
        <f>SUM(T54:T76)</f>
        <v>23</v>
      </c>
      <c r="U77" s="209"/>
      <c r="V77" s="209"/>
      <c r="W77" s="209"/>
      <c r="X77" s="209"/>
      <c r="Y77" s="221"/>
      <c r="AA77" s="206"/>
      <c r="AB77" s="222"/>
      <c r="AC77" s="222"/>
      <c r="AD77" s="222"/>
      <c r="AE77" s="222"/>
      <c r="AF77" s="222"/>
      <c r="AG77" s="222"/>
      <c r="AH77" s="222"/>
      <c r="AI77" s="190"/>
      <c r="AJ77" s="190"/>
    </row>
    <row r="78" spans="1:36" s="112" customFormat="1" ht="7.75" customHeight="1" thickBot="1">
      <c r="A78" s="134"/>
      <c r="B78" s="525"/>
      <c r="C78" s="525"/>
      <c r="D78" s="525"/>
      <c r="E78" s="525"/>
      <c r="F78" s="525"/>
      <c r="G78" s="525"/>
      <c r="H78" s="525"/>
      <c r="I78" s="525"/>
      <c r="J78" s="525"/>
      <c r="K78" s="525"/>
      <c r="L78" s="525"/>
      <c r="M78" s="525"/>
      <c r="N78" s="525"/>
      <c r="O78" s="146"/>
      <c r="P78" s="238" t="s">
        <v>110</v>
      </c>
      <c r="Q78" s="239">
        <f>Q49+R77</f>
        <v>0</v>
      </c>
      <c r="R78" s="239"/>
      <c r="S78" s="239"/>
      <c r="T78" s="240">
        <f>T49+T77</f>
        <v>42</v>
      </c>
      <c r="U78" s="209"/>
      <c r="V78" s="209"/>
      <c r="W78" s="209"/>
      <c r="X78" s="209"/>
      <c r="Y78" s="221"/>
      <c r="AA78" s="206"/>
      <c r="AB78" s="222"/>
      <c r="AC78" s="222"/>
      <c r="AD78" s="222"/>
      <c r="AE78" s="222"/>
      <c r="AF78" s="222"/>
      <c r="AG78" s="222"/>
      <c r="AH78" s="222"/>
      <c r="AI78" s="190"/>
      <c r="AJ78" s="190"/>
    </row>
    <row r="79" spans="1:36" s="112" customFormat="1" ht="27" customHeight="1" thickTop="1">
      <c r="A79" s="134"/>
      <c r="B79" s="526" t="s">
        <v>111</v>
      </c>
      <c r="C79" s="527"/>
      <c r="D79" s="527"/>
      <c r="E79" s="527"/>
      <c r="F79" s="527"/>
      <c r="G79" s="527"/>
      <c r="H79" s="527"/>
      <c r="I79" s="527"/>
      <c r="J79" s="527"/>
      <c r="K79" s="527"/>
      <c r="L79" s="527"/>
      <c r="M79" s="527"/>
      <c r="N79" s="528"/>
      <c r="O79" s="146"/>
      <c r="P79" s="208"/>
      <c r="Q79" s="223"/>
      <c r="R79" s="206"/>
      <c r="S79" s="206"/>
      <c r="T79" s="209"/>
      <c r="U79" s="209"/>
      <c r="V79" s="209"/>
      <c r="W79" s="209"/>
      <c r="X79" s="209"/>
      <c r="Y79" s="221"/>
      <c r="AA79" s="206"/>
      <c r="AB79" s="222"/>
      <c r="AC79" s="222"/>
      <c r="AD79" s="222"/>
      <c r="AE79" s="222"/>
      <c r="AF79" s="222"/>
      <c r="AG79" s="222"/>
      <c r="AH79" s="222"/>
      <c r="AI79" s="190"/>
      <c r="AJ79" s="190"/>
    </row>
    <row r="80" spans="1:36" s="112" customFormat="1" ht="31.25" customHeight="1" thickBot="1">
      <c r="A80" s="134"/>
      <c r="B80" s="535" t="s">
        <v>112</v>
      </c>
      <c r="C80" s="536"/>
      <c r="D80" s="536"/>
      <c r="E80" s="536"/>
      <c r="F80" s="536"/>
      <c r="G80" s="536"/>
      <c r="H80" s="536"/>
      <c r="I80" s="536"/>
      <c r="J80" s="536"/>
      <c r="K80" s="536"/>
      <c r="L80" s="536"/>
      <c r="M80" s="536"/>
      <c r="N80" s="537"/>
      <c r="O80" s="146"/>
      <c r="P80" s="208"/>
      <c r="Q80" s="223"/>
      <c r="R80" s="206"/>
      <c r="S80" s="206"/>
      <c r="T80" s="209"/>
      <c r="U80" s="209"/>
      <c r="V80" s="209"/>
      <c r="W80" s="209"/>
      <c r="X80" s="209"/>
      <c r="Y80" s="221"/>
      <c r="AA80" s="206"/>
      <c r="AB80" s="222"/>
      <c r="AC80" s="222"/>
      <c r="AD80" s="222"/>
      <c r="AE80" s="222"/>
      <c r="AF80" s="222"/>
      <c r="AG80" s="222"/>
      <c r="AH80" s="222"/>
      <c r="AI80" s="190"/>
      <c r="AJ80" s="190"/>
    </row>
    <row r="81" spans="1:36" s="112" customFormat="1" ht="6" customHeight="1" thickTop="1">
      <c r="A81" s="134"/>
      <c r="B81" s="156"/>
      <c r="C81" s="156"/>
      <c r="D81" s="156"/>
      <c r="E81" s="156"/>
      <c r="F81" s="156"/>
      <c r="G81" s="156"/>
      <c r="H81" s="156"/>
      <c r="I81" s="156"/>
      <c r="J81" s="156"/>
      <c r="K81" s="156"/>
      <c r="L81" s="156"/>
      <c r="M81" s="156"/>
      <c r="N81" s="156"/>
      <c r="O81" s="146"/>
      <c r="P81" s="208"/>
      <c r="Q81" s="223"/>
      <c r="R81" s="206"/>
      <c r="S81" s="206"/>
      <c r="T81" s="209"/>
      <c r="U81" s="209"/>
      <c r="V81" s="209"/>
      <c r="W81" s="209"/>
      <c r="X81" s="209"/>
      <c r="Y81" s="221"/>
      <c r="AA81" s="206"/>
      <c r="AB81" s="222"/>
      <c r="AC81" s="222"/>
      <c r="AD81" s="222"/>
      <c r="AE81" s="222"/>
      <c r="AF81" s="222"/>
      <c r="AG81" s="222"/>
      <c r="AH81" s="222"/>
      <c r="AI81" s="190"/>
      <c r="AJ81" s="190"/>
    </row>
    <row r="82" spans="1:36" s="112" customFormat="1" ht="4.5" customHeight="1">
      <c r="A82" s="134"/>
      <c r="B82" s="538"/>
      <c r="C82" s="538"/>
      <c r="D82" s="538"/>
      <c r="E82" s="538"/>
      <c r="F82" s="538"/>
      <c r="G82" s="538"/>
      <c r="H82" s="538"/>
      <c r="I82" s="538"/>
      <c r="J82" s="538"/>
      <c r="K82" s="538"/>
      <c r="L82" s="538"/>
      <c r="M82" s="538"/>
      <c r="N82" s="538"/>
      <c r="O82" s="146"/>
      <c r="P82" s="208"/>
      <c r="Q82" s="223"/>
      <c r="R82" s="206"/>
      <c r="S82" s="206"/>
      <c r="T82" s="209"/>
      <c r="U82" s="209"/>
      <c r="V82" s="209"/>
      <c r="W82" s="209"/>
      <c r="X82" s="209"/>
      <c r="Y82" s="221"/>
      <c r="AA82" s="206"/>
      <c r="AB82" s="222"/>
      <c r="AC82" s="222"/>
      <c r="AD82" s="222"/>
      <c r="AE82" s="222"/>
      <c r="AF82" s="222"/>
      <c r="AG82" s="222"/>
      <c r="AH82" s="222"/>
      <c r="AI82" s="190"/>
      <c r="AJ82" s="190"/>
    </row>
    <row r="83" spans="1:36" s="112" customFormat="1" ht="7.75" customHeight="1">
      <c r="A83" s="134"/>
      <c r="B83" s="157"/>
      <c r="C83" s="157"/>
      <c r="D83" s="157"/>
      <c r="E83" s="157"/>
      <c r="F83" s="157"/>
      <c r="G83" s="157"/>
      <c r="H83" s="157"/>
      <c r="I83" s="157"/>
      <c r="J83" s="157"/>
      <c r="K83" s="157"/>
      <c r="L83" s="157"/>
      <c r="M83" s="157"/>
      <c r="N83" s="157"/>
      <c r="O83" s="146"/>
      <c r="P83" s="208"/>
      <c r="Q83" s="223"/>
      <c r="R83" s="206"/>
      <c r="S83" s="206"/>
      <c r="T83" s="209"/>
      <c r="U83" s="209"/>
      <c r="V83" s="209"/>
      <c r="W83" s="209"/>
      <c r="X83" s="209"/>
      <c r="Y83" s="221"/>
      <c r="AA83" s="206"/>
      <c r="AB83" s="222"/>
      <c r="AC83" s="222"/>
      <c r="AD83" s="222"/>
      <c r="AE83" s="222"/>
      <c r="AF83" s="222"/>
      <c r="AG83" s="222"/>
      <c r="AH83" s="222"/>
      <c r="AI83" s="190"/>
      <c r="AJ83" s="190"/>
    </row>
    <row r="84" spans="1:36" s="112" customFormat="1" ht="17.25" customHeight="1">
      <c r="A84" s="134"/>
      <c r="B84" s="539" t="s">
        <v>113</v>
      </c>
      <c r="C84" s="539"/>
      <c r="D84" s="539"/>
      <c r="E84" s="539"/>
      <c r="F84" s="540" t="str">
        <f>F23</f>
        <v>以下の内容について、令和５年10月1日現在の状況を記入してください。（黄色セル部分）</v>
      </c>
      <c r="G84" s="540"/>
      <c r="H84" s="540"/>
      <c r="I84" s="540"/>
      <c r="J84" s="540"/>
      <c r="K84" s="540"/>
      <c r="L84" s="540"/>
      <c r="M84" s="540"/>
      <c r="N84" s="540"/>
      <c r="O84" s="158"/>
      <c r="P84" s="208"/>
      <c r="Q84" s="223"/>
      <c r="R84" s="206"/>
      <c r="S84" s="206"/>
      <c r="T84" s="209"/>
      <c r="U84" s="209"/>
      <c r="V84" s="209"/>
      <c r="W84" s="209"/>
      <c r="X84" s="209"/>
      <c r="Y84" s="221"/>
      <c r="AA84" s="206"/>
      <c r="AB84" s="222"/>
      <c r="AC84" s="222"/>
      <c r="AD84" s="222"/>
      <c r="AE84" s="222"/>
      <c r="AF84" s="222"/>
      <c r="AG84" s="222"/>
      <c r="AH84" s="222"/>
      <c r="AI84" s="190"/>
      <c r="AJ84" s="190"/>
    </row>
    <row r="85" spans="1:36" s="112" customFormat="1" ht="12.75" customHeight="1">
      <c r="A85" s="159"/>
      <c r="B85" s="389" t="s">
        <v>114</v>
      </c>
      <c r="C85" s="389"/>
      <c r="D85" s="389"/>
      <c r="E85" s="389"/>
      <c r="F85" s="389"/>
      <c r="G85" s="389"/>
      <c r="H85" s="389"/>
      <c r="I85" s="389"/>
      <c r="J85" s="389"/>
      <c r="K85" s="389"/>
      <c r="L85" s="389"/>
      <c r="M85" s="389"/>
      <c r="N85" s="389"/>
      <c r="O85" s="160"/>
      <c r="P85" s="222"/>
      <c r="Q85" s="223"/>
      <c r="R85" s="206"/>
      <c r="S85" s="208" t="s">
        <v>115</v>
      </c>
      <c r="T85" s="209">
        <f>SUM(T87:T131)</f>
        <v>11</v>
      </c>
      <c r="U85" s="209"/>
      <c r="V85" s="209"/>
      <c r="W85" s="209"/>
      <c r="X85" s="209"/>
      <c r="Y85" s="221"/>
      <c r="AA85" s="206"/>
      <c r="AB85" s="222"/>
      <c r="AC85" s="222"/>
      <c r="AD85" s="222"/>
      <c r="AE85" s="222"/>
      <c r="AF85" s="222"/>
      <c r="AG85" s="222"/>
      <c r="AH85" s="222"/>
      <c r="AI85" s="190"/>
      <c r="AJ85" s="190"/>
    </row>
    <row r="86" spans="1:36" s="112" customFormat="1" ht="17.25" customHeight="1">
      <c r="A86" s="134"/>
      <c r="B86" s="161"/>
      <c r="C86" s="541" t="s">
        <v>116</v>
      </c>
      <c r="D86" s="542"/>
      <c r="E86" s="545" t="s">
        <v>117</v>
      </c>
      <c r="F86" s="546"/>
      <c r="G86" s="549" t="s">
        <v>118</v>
      </c>
      <c r="H86" s="550"/>
      <c r="I86" s="550"/>
      <c r="J86" s="161"/>
      <c r="K86" s="161"/>
      <c r="L86" s="161"/>
      <c r="M86" s="161"/>
      <c r="N86" s="161"/>
      <c r="O86" s="146"/>
      <c r="P86" s="208"/>
      <c r="Q86" s="223"/>
      <c r="R86" s="223"/>
      <c r="S86" s="223"/>
      <c r="T86" s="241"/>
      <c r="U86" s="206"/>
      <c r="V86" s="206"/>
      <c r="W86" s="241"/>
      <c r="X86" s="209"/>
      <c r="Y86" s="221"/>
      <c r="AA86" s="206"/>
      <c r="AB86" s="222"/>
      <c r="AC86" s="222"/>
      <c r="AD86" s="222"/>
      <c r="AE86" s="222"/>
      <c r="AF86" s="222"/>
      <c r="AG86" s="222"/>
      <c r="AH86" s="222"/>
      <c r="AI86" s="190"/>
      <c r="AJ86" s="190"/>
    </row>
    <row r="87" spans="1:36" s="112" customFormat="1" ht="18" customHeight="1">
      <c r="A87" s="134"/>
      <c r="B87" s="161"/>
      <c r="C87" s="543"/>
      <c r="D87" s="544"/>
      <c r="E87" s="547"/>
      <c r="F87" s="548"/>
      <c r="G87" s="162" t="s">
        <v>119</v>
      </c>
      <c r="H87" s="551" t="s">
        <v>120</v>
      </c>
      <c r="I87" s="552"/>
      <c r="J87" s="161"/>
      <c r="K87" s="163"/>
      <c r="L87" s="161"/>
      <c r="M87" s="161"/>
      <c r="N87" s="161"/>
      <c r="O87" s="146"/>
      <c r="P87" s="208"/>
      <c r="Q87" s="223"/>
      <c r="R87" s="223"/>
      <c r="S87" s="223"/>
      <c r="T87" s="282">
        <f>IF(C88=0,1,0)</f>
        <v>1</v>
      </c>
      <c r="U87" s="206"/>
      <c r="V87" s="206"/>
      <c r="W87" s="241"/>
      <c r="X87" s="209"/>
      <c r="Y87" s="221"/>
      <c r="AA87" s="400" t="str">
        <f>IF(P88=C88,"OK","←要確認！登録戸数が"&amp;事務用!G7&amp;"と一致しません。変更登録を行っているか確認してください。")</f>
        <v>OK</v>
      </c>
      <c r="AB87" s="222"/>
      <c r="AC87" s="222"/>
      <c r="AD87" s="222"/>
      <c r="AE87" s="222"/>
      <c r="AF87" s="222"/>
      <c r="AG87" s="222"/>
      <c r="AH87" s="222"/>
      <c r="AI87" s="190"/>
      <c r="AJ87" s="190"/>
    </row>
    <row r="88" spans="1:36" s="112" customFormat="1" ht="18" customHeight="1">
      <c r="A88" s="134"/>
      <c r="B88" s="164"/>
      <c r="C88" s="529"/>
      <c r="D88" s="530"/>
      <c r="E88" s="529"/>
      <c r="F88" s="530"/>
      <c r="G88" s="165"/>
      <c r="H88" s="529"/>
      <c r="I88" s="530"/>
      <c r="J88" s="164"/>
      <c r="K88" s="166"/>
      <c r="L88" s="284"/>
      <c r="M88" s="284"/>
      <c r="N88" s="164"/>
      <c r="O88" s="146"/>
      <c r="P88" s="208" t="str">
        <f>IFERROR(VLOOKUP(P16,事務用!B9:AF158,13,FALSE),"")</f>
        <v/>
      </c>
      <c r="Q88" s="223"/>
      <c r="R88" s="223"/>
      <c r="S88" s="223"/>
      <c r="T88" s="282"/>
      <c r="U88" s="206"/>
      <c r="V88" s="222"/>
      <c r="W88" s="222"/>
      <c r="X88" s="242"/>
      <c r="Y88" s="221"/>
      <c r="AA88" s="243" t="str">
        <f>IF(E91=SUM(G88+2*H88),"OK","←要確認！単身入居と同居者あり戸数の入居者数の合計と全入居者数が一致しません。")</f>
        <v>OK</v>
      </c>
      <c r="AB88" s="222"/>
      <c r="AC88" s="222"/>
      <c r="AD88" s="222"/>
      <c r="AE88" s="222"/>
      <c r="AF88" s="222"/>
      <c r="AG88" s="222"/>
      <c r="AH88" s="222"/>
      <c r="AI88" s="190"/>
      <c r="AJ88" s="190"/>
    </row>
    <row r="89" spans="1:36" s="112" customFormat="1">
      <c r="A89" s="134"/>
      <c r="B89" s="164"/>
      <c r="C89" s="166"/>
      <c r="D89" s="166"/>
      <c r="E89" s="166"/>
      <c r="F89" s="166"/>
      <c r="G89" s="166"/>
      <c r="H89" s="166"/>
      <c r="I89" s="166"/>
      <c r="J89" s="164"/>
      <c r="K89" s="166"/>
      <c r="L89" s="166"/>
      <c r="M89" s="166"/>
      <c r="N89" s="164"/>
      <c r="O89" s="146"/>
      <c r="P89" s="208"/>
      <c r="Q89" s="223"/>
      <c r="R89" s="223"/>
      <c r="S89" s="223"/>
      <c r="T89" s="282"/>
      <c r="U89" s="206"/>
      <c r="V89" s="222"/>
      <c r="W89" s="222"/>
      <c r="X89" s="242"/>
      <c r="Y89" s="221"/>
      <c r="AA89" s="206"/>
      <c r="AB89" s="222"/>
      <c r="AC89" s="222"/>
      <c r="AD89" s="222"/>
      <c r="AE89" s="222"/>
      <c r="AF89" s="222"/>
      <c r="AG89" s="222"/>
      <c r="AH89" s="222"/>
      <c r="AI89" s="190"/>
      <c r="AJ89" s="190"/>
    </row>
    <row r="90" spans="1:36" s="112" customFormat="1" ht="15" customHeight="1">
      <c r="A90" s="159"/>
      <c r="B90" s="389" t="s">
        <v>121</v>
      </c>
      <c r="C90" s="373"/>
      <c r="D90" s="373"/>
      <c r="E90" s="373"/>
      <c r="F90" s="373"/>
      <c r="G90" s="373"/>
      <c r="H90" s="373"/>
      <c r="I90" s="373"/>
      <c r="J90" s="373"/>
      <c r="K90" s="373"/>
      <c r="L90" s="373"/>
      <c r="M90" s="373"/>
      <c r="N90" s="373"/>
      <c r="O90" s="146"/>
      <c r="P90" s="208"/>
      <c r="Q90" s="223"/>
      <c r="R90" s="223"/>
      <c r="S90" s="223"/>
      <c r="T90" s="282"/>
      <c r="U90" s="206"/>
      <c r="V90" s="222"/>
      <c r="W90" s="222"/>
      <c r="X90" s="222"/>
      <c r="Y90" s="221"/>
      <c r="AA90" s="206"/>
      <c r="AB90" s="222"/>
      <c r="AC90" s="222"/>
      <c r="AD90" s="222"/>
      <c r="AE90" s="222"/>
      <c r="AF90" s="222"/>
      <c r="AG90" s="222"/>
      <c r="AH90" s="222"/>
      <c r="AI90" s="190"/>
      <c r="AJ90" s="190"/>
    </row>
    <row r="91" spans="1:36" s="112" customFormat="1" ht="18" customHeight="1">
      <c r="A91" s="134"/>
      <c r="B91" s="161"/>
      <c r="C91" s="531" t="s">
        <v>122</v>
      </c>
      <c r="D91" s="532"/>
      <c r="E91" s="533"/>
      <c r="F91" s="534"/>
      <c r="G91" s="161"/>
      <c r="H91" s="161"/>
      <c r="I91" s="161"/>
      <c r="J91" s="161"/>
      <c r="K91" s="161"/>
      <c r="L91" s="161"/>
      <c r="M91" s="161"/>
      <c r="N91" s="161"/>
      <c r="O91" s="146"/>
      <c r="P91" s="208"/>
      <c r="Q91" s="223"/>
      <c r="R91" s="223"/>
      <c r="S91" s="223"/>
      <c r="T91" s="282">
        <f>IF(E91=0,1,0)</f>
        <v>1</v>
      </c>
      <c r="U91" s="206"/>
      <c r="V91" s="222"/>
      <c r="W91" s="222"/>
      <c r="X91" s="222"/>
      <c r="Y91" s="221"/>
      <c r="AA91" s="243"/>
      <c r="AB91" s="222"/>
      <c r="AC91" s="222"/>
      <c r="AD91" s="222"/>
      <c r="AE91" s="222"/>
      <c r="AF91" s="222"/>
      <c r="AG91" s="222"/>
      <c r="AH91" s="222"/>
      <c r="AI91" s="190"/>
      <c r="AJ91" s="190"/>
    </row>
    <row r="92" spans="1:36" s="112" customFormat="1" ht="5.4" customHeight="1">
      <c r="A92" s="134"/>
      <c r="B92" s="161"/>
      <c r="C92" s="163"/>
      <c r="D92" s="163"/>
      <c r="E92" s="167"/>
      <c r="F92" s="167"/>
      <c r="G92" s="161"/>
      <c r="H92" s="161"/>
      <c r="I92" s="161"/>
      <c r="J92" s="161"/>
      <c r="K92" s="161"/>
      <c r="L92" s="161"/>
      <c r="M92" s="161"/>
      <c r="N92" s="161"/>
      <c r="O92" s="146"/>
      <c r="P92" s="208"/>
      <c r="Q92" s="223"/>
      <c r="R92" s="223"/>
      <c r="S92" s="223"/>
      <c r="T92" s="282"/>
      <c r="U92" s="206"/>
      <c r="V92" s="222"/>
      <c r="W92" s="222"/>
      <c r="X92" s="222"/>
      <c r="Y92" s="221"/>
      <c r="AA92" s="206"/>
      <c r="AB92" s="222"/>
      <c r="AC92" s="222"/>
      <c r="AD92" s="222"/>
      <c r="AE92" s="222"/>
      <c r="AF92" s="222"/>
      <c r="AG92" s="222"/>
      <c r="AH92" s="222"/>
      <c r="AI92" s="190"/>
      <c r="AJ92" s="190"/>
    </row>
    <row r="93" spans="1:36" s="112" customFormat="1" ht="15" customHeight="1">
      <c r="A93" s="134"/>
      <c r="B93" s="161"/>
      <c r="C93" s="550" t="s">
        <v>123</v>
      </c>
      <c r="D93" s="550"/>
      <c r="E93" s="550"/>
      <c r="F93" s="167"/>
      <c r="G93" s="161"/>
      <c r="H93" s="161"/>
      <c r="I93" s="161"/>
      <c r="J93" s="161"/>
      <c r="K93" s="161"/>
      <c r="L93" s="161"/>
      <c r="M93" s="161"/>
      <c r="N93" s="161"/>
      <c r="O93" s="146"/>
      <c r="P93" s="208"/>
      <c r="Q93" s="223"/>
      <c r="R93" s="223"/>
      <c r="S93" s="223"/>
      <c r="T93" s="282"/>
      <c r="U93" s="206"/>
      <c r="V93" s="222"/>
      <c r="W93" s="222"/>
      <c r="X93" s="222"/>
      <c r="Y93" s="221"/>
      <c r="AA93" s="206"/>
      <c r="AB93" s="222"/>
      <c r="AC93" s="222"/>
      <c r="AD93" s="222"/>
      <c r="AE93" s="222"/>
      <c r="AF93" s="222"/>
      <c r="AG93" s="222"/>
      <c r="AH93" s="222"/>
      <c r="AI93" s="190"/>
      <c r="AJ93" s="190"/>
    </row>
    <row r="94" spans="1:36" s="112" customFormat="1" ht="24" customHeight="1">
      <c r="A94" s="134"/>
      <c r="B94" s="168"/>
      <c r="C94" s="551" t="s">
        <v>124</v>
      </c>
      <c r="D94" s="552"/>
      <c r="E94" s="374" t="s">
        <v>125</v>
      </c>
      <c r="F94" s="374" t="s">
        <v>126</v>
      </c>
      <c r="G94" s="374" t="s">
        <v>127</v>
      </c>
      <c r="H94" s="374" t="s">
        <v>128</v>
      </c>
      <c r="I94" s="551" t="s">
        <v>129</v>
      </c>
      <c r="J94" s="552"/>
      <c r="K94" s="551" t="s">
        <v>130</v>
      </c>
      <c r="L94" s="552"/>
      <c r="M94" s="551" t="s">
        <v>131</v>
      </c>
      <c r="N94" s="552"/>
      <c r="O94" s="146"/>
      <c r="P94" s="208"/>
      <c r="Q94" s="223"/>
      <c r="R94" s="223"/>
      <c r="S94" s="223"/>
      <c r="T94" s="282"/>
      <c r="U94" s="206"/>
      <c r="V94" s="222"/>
      <c r="W94" s="222"/>
      <c r="X94" s="222"/>
      <c r="Y94" s="221"/>
      <c r="AA94" s="206"/>
      <c r="AB94" s="222"/>
      <c r="AC94" s="222"/>
      <c r="AD94" s="222"/>
      <c r="AE94" s="222"/>
      <c r="AF94" s="222"/>
      <c r="AG94" s="222"/>
      <c r="AH94" s="222"/>
      <c r="AI94" s="190"/>
      <c r="AJ94" s="190"/>
    </row>
    <row r="95" spans="1:36" s="112" customFormat="1" ht="18" customHeight="1">
      <c r="A95" s="134"/>
      <c r="B95" s="168"/>
      <c r="C95" s="533"/>
      <c r="D95" s="534"/>
      <c r="E95" s="169"/>
      <c r="F95" s="169"/>
      <c r="G95" s="169"/>
      <c r="H95" s="169"/>
      <c r="I95" s="533"/>
      <c r="J95" s="534"/>
      <c r="K95" s="533"/>
      <c r="L95" s="534"/>
      <c r="M95" s="533"/>
      <c r="N95" s="534"/>
      <c r="O95" s="146"/>
      <c r="P95" s="244"/>
      <c r="Q95" s="223"/>
      <c r="R95" s="223"/>
      <c r="S95" s="223"/>
      <c r="T95" s="282">
        <f>IF(SUM(C95:N95)=0,1,0)</f>
        <v>1</v>
      </c>
      <c r="U95" s="206"/>
      <c r="V95" s="222"/>
      <c r="W95" s="222"/>
      <c r="X95" s="222"/>
      <c r="Y95" s="221"/>
      <c r="AA95" s="243" t="str">
        <f>IF(E91=SUM(C95:N95),"OK","←要確認！全入居者数と年齢別内訳の合計数が一致しません。")</f>
        <v>OK</v>
      </c>
      <c r="AB95" s="222"/>
      <c r="AC95" s="222"/>
      <c r="AD95" s="222"/>
      <c r="AE95" s="222"/>
      <c r="AF95" s="222"/>
      <c r="AG95" s="222"/>
      <c r="AH95" s="222"/>
      <c r="AI95" s="190"/>
      <c r="AJ95" s="190"/>
    </row>
    <row r="96" spans="1:36" s="112" customFormat="1">
      <c r="A96" s="134"/>
      <c r="B96" s="168"/>
      <c r="C96" s="168"/>
      <c r="D96" s="168"/>
      <c r="E96" s="168"/>
      <c r="F96" s="168"/>
      <c r="G96" s="168"/>
      <c r="H96" s="168"/>
      <c r="I96" s="168"/>
      <c r="J96" s="168"/>
      <c r="K96" s="168"/>
      <c r="L96" s="168"/>
      <c r="M96" s="168"/>
      <c r="N96" s="168"/>
      <c r="O96" s="146"/>
      <c r="P96" s="208"/>
      <c r="Q96" s="223"/>
      <c r="R96" s="223"/>
      <c r="S96" s="223"/>
      <c r="T96" s="282"/>
      <c r="U96" s="206"/>
      <c r="V96" s="222"/>
      <c r="W96" s="222"/>
      <c r="X96" s="222"/>
      <c r="Y96" s="221"/>
      <c r="AA96" s="206"/>
      <c r="AB96" s="222"/>
      <c r="AC96" s="222"/>
      <c r="AD96" s="222"/>
      <c r="AE96" s="222"/>
      <c r="AF96" s="222"/>
      <c r="AG96" s="222"/>
      <c r="AH96" s="222"/>
      <c r="AI96" s="190"/>
      <c r="AJ96" s="190"/>
    </row>
    <row r="97" spans="1:36" s="112" customFormat="1" ht="18" customHeight="1">
      <c r="A97" s="134"/>
      <c r="B97" s="168"/>
      <c r="C97" s="550" t="s">
        <v>132</v>
      </c>
      <c r="D97" s="550"/>
      <c r="E97" s="550"/>
      <c r="F97" s="168"/>
      <c r="G97" s="168"/>
      <c r="H97" s="168"/>
      <c r="I97" s="168"/>
      <c r="J97" s="168"/>
      <c r="K97" s="168"/>
      <c r="L97" s="168"/>
      <c r="M97" s="168"/>
      <c r="N97" s="168"/>
      <c r="O97" s="146"/>
      <c r="P97" s="208"/>
      <c r="Q97" s="223"/>
      <c r="R97" s="206"/>
      <c r="S97" s="206"/>
      <c r="T97" s="282"/>
      <c r="U97" s="209"/>
      <c r="V97" s="222"/>
      <c r="W97" s="222"/>
      <c r="X97" s="222"/>
      <c r="Y97" s="221"/>
      <c r="AA97" s="245"/>
      <c r="AB97" s="222"/>
      <c r="AC97" s="222"/>
      <c r="AD97" s="222"/>
      <c r="AE97" s="222"/>
      <c r="AF97" s="222"/>
      <c r="AG97" s="222"/>
      <c r="AH97" s="222"/>
      <c r="AI97" s="190"/>
      <c r="AJ97" s="190"/>
    </row>
    <row r="98" spans="1:36" s="112" customFormat="1" ht="12.75" customHeight="1">
      <c r="A98" s="134"/>
      <c r="B98" s="168"/>
      <c r="C98" s="541" t="s">
        <v>133</v>
      </c>
      <c r="D98" s="542"/>
      <c r="E98" s="551" t="s">
        <v>134</v>
      </c>
      <c r="F98" s="552"/>
      <c r="G98" s="551" t="s">
        <v>135</v>
      </c>
      <c r="H98" s="553"/>
      <c r="I98" s="553"/>
      <c r="J98" s="553"/>
      <c r="K98" s="553"/>
      <c r="L98" s="553"/>
      <c r="M98" s="553"/>
      <c r="N98" s="552"/>
      <c r="O98" s="146"/>
      <c r="P98" s="208"/>
      <c r="Q98" s="223"/>
      <c r="R98" s="206"/>
      <c r="S98" s="206"/>
      <c r="T98" s="282"/>
      <c r="U98" s="209"/>
      <c r="V98" s="222"/>
      <c r="W98" s="222"/>
      <c r="X98" s="222"/>
      <c r="Y98" s="221"/>
      <c r="AA98" s="245"/>
      <c r="AB98" s="222"/>
      <c r="AC98" s="222"/>
      <c r="AD98" s="222"/>
      <c r="AE98" s="222"/>
      <c r="AF98" s="222"/>
      <c r="AG98" s="222"/>
      <c r="AH98" s="222"/>
      <c r="AI98" s="190"/>
      <c r="AJ98" s="190"/>
    </row>
    <row r="99" spans="1:36" s="112" customFormat="1" ht="13.5" customHeight="1">
      <c r="A99" s="134"/>
      <c r="B99" s="168"/>
      <c r="C99" s="543"/>
      <c r="D99" s="544"/>
      <c r="E99" s="374">
        <v>1</v>
      </c>
      <c r="F99" s="374">
        <v>2</v>
      </c>
      <c r="G99" s="374">
        <v>1</v>
      </c>
      <c r="H99" s="374">
        <v>2</v>
      </c>
      <c r="I99" s="554">
        <v>3</v>
      </c>
      <c r="J99" s="555"/>
      <c r="K99" s="554">
        <v>4</v>
      </c>
      <c r="L99" s="555"/>
      <c r="M99" s="554">
        <v>5</v>
      </c>
      <c r="N99" s="555"/>
      <c r="O99" s="146"/>
      <c r="P99" s="208"/>
      <c r="Q99" s="223"/>
      <c r="R99" s="206"/>
      <c r="S99" s="206"/>
      <c r="T99" s="282"/>
      <c r="U99" s="209"/>
      <c r="V99" s="222"/>
      <c r="W99" s="222"/>
      <c r="X99" s="222"/>
      <c r="Y99" s="221"/>
      <c r="AA99" s="245"/>
      <c r="AB99" s="222"/>
      <c r="AC99" s="222"/>
      <c r="AD99" s="222"/>
      <c r="AE99" s="222"/>
      <c r="AF99" s="222"/>
      <c r="AG99" s="222"/>
      <c r="AH99" s="222"/>
      <c r="AI99" s="190"/>
      <c r="AJ99" s="190"/>
    </row>
    <row r="100" spans="1:36" s="112" customFormat="1" ht="18" customHeight="1">
      <c r="A100" s="134"/>
      <c r="B100" s="168"/>
      <c r="C100" s="533"/>
      <c r="D100" s="534"/>
      <c r="E100" s="169"/>
      <c r="F100" s="169"/>
      <c r="G100" s="169"/>
      <c r="H100" s="169"/>
      <c r="I100" s="533"/>
      <c r="J100" s="534"/>
      <c r="K100" s="533"/>
      <c r="L100" s="534"/>
      <c r="M100" s="533"/>
      <c r="N100" s="534"/>
      <c r="O100" s="146"/>
      <c r="P100" s="208"/>
      <c r="Q100" s="223"/>
      <c r="R100" s="206"/>
      <c r="S100" s="206"/>
      <c r="T100" s="282">
        <f>IF(SUM(C100:N100)=0,1,0)</f>
        <v>1</v>
      </c>
      <c r="U100" s="209"/>
      <c r="V100" s="222"/>
      <c r="W100" s="222"/>
      <c r="X100" s="222"/>
      <c r="Y100" s="221"/>
      <c r="AA100" s="243" t="str">
        <f>IF(E91=SUM(C100:N100),"OK","←要確認！全入居者数と要介護度内訳の合計数が一致しません。")</f>
        <v>OK</v>
      </c>
      <c r="AB100" s="222"/>
      <c r="AC100" s="222"/>
      <c r="AD100" s="222"/>
      <c r="AE100" s="222"/>
      <c r="AF100" s="222"/>
      <c r="AG100" s="222"/>
      <c r="AH100" s="222"/>
      <c r="AI100" s="190"/>
      <c r="AJ100" s="190"/>
    </row>
    <row r="101" spans="1:36" s="112" customFormat="1">
      <c r="A101" s="134"/>
      <c r="B101" s="168"/>
      <c r="C101" s="167"/>
      <c r="D101" s="167"/>
      <c r="E101" s="167"/>
      <c r="F101" s="167"/>
      <c r="G101" s="167"/>
      <c r="H101" s="167"/>
      <c r="I101" s="167"/>
      <c r="J101" s="167"/>
      <c r="K101" s="167"/>
      <c r="L101" s="167"/>
      <c r="M101" s="167"/>
      <c r="N101" s="167"/>
      <c r="O101" s="146"/>
      <c r="P101" s="208"/>
      <c r="Q101" s="223"/>
      <c r="R101" s="206"/>
      <c r="S101" s="206"/>
      <c r="T101" s="283"/>
      <c r="U101" s="209"/>
      <c r="V101" s="222"/>
      <c r="W101" s="222"/>
      <c r="X101" s="222"/>
      <c r="Y101" s="221"/>
      <c r="AA101" s="245"/>
      <c r="AB101" s="222"/>
      <c r="AC101" s="222"/>
      <c r="AD101" s="222"/>
      <c r="AE101" s="222"/>
      <c r="AF101" s="222"/>
      <c r="AG101" s="222"/>
      <c r="AH101" s="222"/>
      <c r="AI101" s="190"/>
      <c r="AJ101" s="190"/>
    </row>
    <row r="102" spans="1:36" s="112" customFormat="1" ht="12" customHeight="1">
      <c r="A102" s="134"/>
      <c r="B102" s="168"/>
      <c r="C102" s="550" t="s">
        <v>136</v>
      </c>
      <c r="D102" s="550"/>
      <c r="E102" s="550"/>
      <c r="F102" s="167"/>
      <c r="G102" s="161"/>
      <c r="H102" s="161"/>
      <c r="I102" s="161"/>
      <c r="J102" s="161"/>
      <c r="K102" s="161"/>
      <c r="L102" s="161"/>
      <c r="M102" s="161"/>
      <c r="N102" s="161"/>
      <c r="O102" s="167"/>
      <c r="P102" s="247"/>
      <c r="Q102" s="208"/>
      <c r="R102" s="223"/>
      <c r="S102" s="206"/>
      <c r="T102" s="283"/>
      <c r="U102" s="209"/>
      <c r="V102" s="209"/>
      <c r="W102" s="222"/>
      <c r="X102" s="222"/>
      <c r="Y102" s="222"/>
      <c r="AA102" s="221"/>
      <c r="AB102" s="222"/>
      <c r="AC102" s="222"/>
      <c r="AD102" s="222"/>
      <c r="AE102" s="222"/>
      <c r="AF102" s="222"/>
      <c r="AG102" s="222"/>
      <c r="AH102" s="222"/>
      <c r="AI102" s="190"/>
      <c r="AJ102" s="190"/>
    </row>
    <row r="103" spans="1:36" s="112" customFormat="1" ht="16.5" customHeight="1">
      <c r="A103" s="134"/>
      <c r="B103" s="168"/>
      <c r="C103" s="571" t="s">
        <v>137</v>
      </c>
      <c r="D103" s="572"/>
      <c r="E103" s="531" t="s">
        <v>138</v>
      </c>
      <c r="F103" s="532"/>
      <c r="G103" s="573" t="s">
        <v>139</v>
      </c>
      <c r="H103" s="574"/>
      <c r="I103" s="170"/>
      <c r="J103" s="170"/>
      <c r="K103" s="170"/>
      <c r="L103" s="170"/>
      <c r="M103" s="170"/>
      <c r="N103" s="170"/>
      <c r="O103" s="146"/>
      <c r="P103" s="208"/>
      <c r="Q103" s="223"/>
      <c r="R103" s="206"/>
      <c r="S103" s="206"/>
      <c r="T103" s="282">
        <f>IF(SUM(C104:H104)=0,1,0)</f>
        <v>1</v>
      </c>
      <c r="U103" s="209"/>
      <c r="V103" s="222"/>
      <c r="W103" s="222"/>
      <c r="X103" s="222"/>
      <c r="Y103" s="221"/>
      <c r="AA103" s="243" t="str">
        <f>IF(E91=SUM(C104:H104),"OK","←要確認！全入居者数と入居前居住地の合計数が一致しません。")</f>
        <v>OK</v>
      </c>
      <c r="AB103" s="222"/>
      <c r="AC103" s="222"/>
      <c r="AD103" s="222"/>
      <c r="AE103" s="222"/>
      <c r="AF103" s="222"/>
      <c r="AG103" s="222"/>
      <c r="AH103" s="222"/>
      <c r="AI103" s="190"/>
      <c r="AJ103" s="190"/>
    </row>
    <row r="104" spans="1:36" s="112" customFormat="1" ht="18" customHeight="1">
      <c r="A104" s="134"/>
      <c r="B104" s="168"/>
      <c r="C104" s="533"/>
      <c r="D104" s="534"/>
      <c r="E104" s="533"/>
      <c r="F104" s="534"/>
      <c r="G104" s="533"/>
      <c r="H104" s="534"/>
      <c r="I104" s="167"/>
      <c r="J104" s="167"/>
      <c r="K104" s="167"/>
      <c r="L104" s="167"/>
      <c r="M104" s="167"/>
      <c r="N104" s="167"/>
      <c r="O104" s="146"/>
      <c r="P104" s="208"/>
      <c r="Q104" s="248"/>
      <c r="R104" s="206"/>
      <c r="S104" s="206"/>
      <c r="T104" s="282"/>
      <c r="U104" s="209"/>
      <c r="V104" s="222"/>
      <c r="W104" s="222"/>
      <c r="X104" s="222"/>
      <c r="Y104" s="221"/>
      <c r="AA104" s="249"/>
      <c r="AB104" s="222"/>
      <c r="AC104" s="222"/>
      <c r="AD104" s="222"/>
      <c r="AE104" s="222"/>
      <c r="AF104" s="222"/>
      <c r="AG104" s="222"/>
      <c r="AH104" s="222"/>
      <c r="AI104" s="190"/>
      <c r="AJ104" s="190"/>
    </row>
    <row r="105" spans="1:36" ht="8.4" customHeight="1">
      <c r="A105" s="134"/>
      <c r="B105" s="168"/>
      <c r="C105" s="167"/>
      <c r="D105" s="167"/>
      <c r="E105" s="167"/>
      <c r="F105" s="167"/>
      <c r="G105" s="167"/>
      <c r="H105" s="167"/>
      <c r="I105" s="167"/>
      <c r="J105" s="167"/>
      <c r="K105" s="167"/>
      <c r="L105" s="167"/>
      <c r="M105" s="167"/>
      <c r="N105" s="167"/>
      <c r="O105" s="167"/>
      <c r="P105" s="247"/>
      <c r="Q105" s="208"/>
      <c r="R105" s="223"/>
      <c r="S105" s="207"/>
      <c r="T105" s="250"/>
      <c r="U105" s="207"/>
      <c r="V105" s="207"/>
      <c r="W105" s="225"/>
      <c r="X105" s="225"/>
      <c r="Y105" s="225"/>
      <c r="Z105" s="224"/>
      <c r="AA105" s="207"/>
      <c r="AB105" s="225"/>
      <c r="AC105" s="225"/>
      <c r="AD105" s="225"/>
      <c r="AE105" s="225"/>
      <c r="AF105" s="225"/>
      <c r="AG105" s="225"/>
      <c r="AH105" s="225"/>
    </row>
    <row r="106" spans="1:36" ht="15" customHeight="1">
      <c r="A106" s="159"/>
      <c r="B106" s="556" t="s">
        <v>464</v>
      </c>
      <c r="C106" s="556"/>
      <c r="D106" s="556"/>
      <c r="E106" s="556"/>
      <c r="F106" s="556"/>
      <c r="G106" s="556"/>
      <c r="H106" s="556"/>
      <c r="I106" s="556"/>
      <c r="J106" s="556"/>
      <c r="K106" s="556"/>
      <c r="L106" s="556"/>
      <c r="M106" s="556"/>
      <c r="N106" s="556"/>
      <c r="O106" s="146"/>
      <c r="P106" s="208"/>
      <c r="Q106" s="207"/>
      <c r="R106" s="207"/>
      <c r="S106" s="207"/>
      <c r="T106" s="250"/>
      <c r="U106" s="207"/>
      <c r="V106" s="225"/>
      <c r="W106" s="225"/>
      <c r="X106" s="225"/>
      <c r="Y106" s="224"/>
      <c r="Z106" s="207"/>
      <c r="AA106" s="207"/>
      <c r="AB106" s="225"/>
      <c r="AC106" s="225"/>
      <c r="AD106" s="225"/>
      <c r="AE106" s="225"/>
      <c r="AF106" s="225"/>
      <c r="AG106" s="225"/>
      <c r="AH106" s="225"/>
    </row>
    <row r="107" spans="1:36" ht="15.75" customHeight="1">
      <c r="A107" s="134"/>
      <c r="B107" s="168"/>
      <c r="C107" s="171" t="s">
        <v>141</v>
      </c>
      <c r="D107" s="167"/>
      <c r="E107" s="167"/>
      <c r="F107" s="167"/>
      <c r="G107" s="167"/>
      <c r="H107" s="167"/>
      <c r="I107" s="167"/>
      <c r="J107" s="167"/>
      <c r="K107" s="167"/>
      <c r="L107" s="167"/>
      <c r="M107" s="167"/>
      <c r="N107" s="167"/>
      <c r="O107" s="146"/>
      <c r="P107" s="208"/>
      <c r="Q107" s="206"/>
      <c r="R107" s="206"/>
      <c r="S107" s="206"/>
      <c r="T107" s="251"/>
      <c r="U107" s="206"/>
      <c r="V107" s="225"/>
      <c r="W107" s="225"/>
      <c r="X107" s="225"/>
      <c r="Y107" s="224"/>
      <c r="Z107" s="225"/>
      <c r="AA107" s="250" t="s">
        <v>15</v>
      </c>
      <c r="AB107" s="225"/>
      <c r="AC107" s="225"/>
      <c r="AD107" s="225"/>
      <c r="AE107" s="225"/>
      <c r="AF107" s="225"/>
      <c r="AG107" s="225"/>
      <c r="AH107" s="225"/>
    </row>
    <row r="108" spans="1:36" ht="24" customHeight="1">
      <c r="A108" s="134"/>
      <c r="B108" s="168"/>
      <c r="C108" s="557" t="s">
        <v>142</v>
      </c>
      <c r="D108" s="558"/>
      <c r="E108" s="559"/>
      <c r="F108" s="560"/>
      <c r="G108" s="561" t="s">
        <v>143</v>
      </c>
      <c r="H108" s="562"/>
      <c r="I108" s="563"/>
      <c r="J108" s="564"/>
      <c r="K108" s="565"/>
      <c r="L108" s="167"/>
      <c r="M108" s="167"/>
      <c r="N108" s="167"/>
      <c r="O108" s="146"/>
      <c r="P108" s="208"/>
      <c r="Q108" s="206"/>
      <c r="R108" s="206"/>
      <c r="S108" s="206"/>
      <c r="T108" s="251"/>
      <c r="U108" s="206"/>
      <c r="V108" s="225"/>
      <c r="W108" s="225"/>
      <c r="X108" s="225"/>
      <c r="Y108" s="224"/>
      <c r="Z108" s="225"/>
      <c r="AA108" s="250" t="s">
        <v>17</v>
      </c>
      <c r="AB108" s="225"/>
      <c r="AC108" s="225"/>
      <c r="AD108" s="225"/>
      <c r="AE108" s="225"/>
      <c r="AF108" s="225"/>
      <c r="AG108" s="225"/>
      <c r="AH108" s="225"/>
    </row>
    <row r="109" spans="1:36" ht="25.5" customHeight="1">
      <c r="A109" s="134"/>
      <c r="B109" s="168"/>
      <c r="C109" s="575" t="s">
        <v>144</v>
      </c>
      <c r="D109" s="576"/>
      <c r="E109" s="576"/>
      <c r="F109" s="577"/>
      <c r="G109" s="275"/>
      <c r="H109" s="167"/>
      <c r="I109" s="167"/>
      <c r="J109" s="167"/>
      <c r="K109" s="167"/>
      <c r="L109" s="167"/>
      <c r="M109" s="167"/>
      <c r="N109" s="167"/>
      <c r="O109" s="146"/>
      <c r="P109" s="208"/>
      <c r="Q109" s="206" t="s">
        <v>3</v>
      </c>
      <c r="R109" s="206" t="s">
        <v>4</v>
      </c>
      <c r="S109" s="206"/>
      <c r="T109" s="251"/>
      <c r="U109" s="206"/>
      <c r="V109" s="225"/>
      <c r="W109" s="225"/>
      <c r="X109" s="225"/>
      <c r="Y109" s="224"/>
      <c r="Z109" s="225"/>
      <c r="AA109" s="425" t="s">
        <v>145</v>
      </c>
      <c r="AB109" s="225"/>
      <c r="AC109" s="225"/>
      <c r="AD109" s="225"/>
      <c r="AE109" s="225"/>
      <c r="AF109" s="225"/>
      <c r="AG109" s="225"/>
      <c r="AH109" s="225"/>
    </row>
    <row r="110" spans="1:36" ht="18" customHeight="1">
      <c r="A110" s="134"/>
      <c r="B110" s="168"/>
      <c r="C110" s="575" t="s">
        <v>146</v>
      </c>
      <c r="D110" s="576"/>
      <c r="E110" s="577"/>
      <c r="F110" s="578"/>
      <c r="G110" s="579"/>
      <c r="H110" s="579"/>
      <c r="I110" s="579"/>
      <c r="J110" s="579"/>
      <c r="K110" s="579"/>
      <c r="L110" s="579"/>
      <c r="M110" s="580"/>
      <c r="N110" s="167"/>
      <c r="O110" s="146"/>
      <c r="P110" s="208"/>
      <c r="Q110" s="206"/>
      <c r="R110" s="206"/>
      <c r="S110" s="206"/>
      <c r="T110" s="251"/>
      <c r="U110" s="206"/>
      <c r="V110" s="225"/>
      <c r="W110" s="225"/>
      <c r="X110" s="225"/>
      <c r="Y110" s="224"/>
      <c r="Z110" s="225"/>
      <c r="AA110" s="426" t="s">
        <v>468</v>
      </c>
      <c r="AB110" s="225"/>
      <c r="AC110" s="225"/>
      <c r="AD110" s="225"/>
      <c r="AE110" s="225"/>
      <c r="AF110" s="225"/>
      <c r="AG110" s="225"/>
      <c r="AH110" s="225"/>
    </row>
    <row r="111" spans="1:36">
      <c r="A111" s="134"/>
      <c r="B111" s="168"/>
      <c r="C111" s="167"/>
      <c r="D111" s="167"/>
      <c r="E111" s="167"/>
      <c r="F111" s="167"/>
      <c r="G111" s="167"/>
      <c r="H111" s="167"/>
      <c r="I111" s="167"/>
      <c r="J111" s="167"/>
      <c r="K111" s="167"/>
      <c r="L111" s="167"/>
      <c r="M111" s="167"/>
      <c r="N111" s="167"/>
      <c r="O111" s="146"/>
      <c r="P111" s="208"/>
      <c r="Q111" s="206"/>
      <c r="R111" s="206"/>
      <c r="S111" s="206"/>
      <c r="T111" s="251"/>
      <c r="U111" s="206"/>
      <c r="V111" s="225"/>
      <c r="W111" s="225"/>
      <c r="X111" s="225"/>
      <c r="Y111" s="224"/>
      <c r="Z111" s="207"/>
      <c r="AA111" s="207"/>
      <c r="AB111" s="225"/>
      <c r="AC111" s="225"/>
      <c r="AD111" s="225"/>
      <c r="AE111" s="225"/>
      <c r="AF111" s="225"/>
      <c r="AG111" s="225"/>
      <c r="AH111" s="225"/>
    </row>
    <row r="112" spans="1:36" ht="14.25" customHeight="1">
      <c r="A112" s="159"/>
      <c r="B112" s="556" t="s">
        <v>465</v>
      </c>
      <c r="C112" s="556"/>
      <c r="D112" s="556"/>
      <c r="E112" s="556"/>
      <c r="F112" s="556"/>
      <c r="G112" s="556"/>
      <c r="H112" s="556"/>
      <c r="I112" s="556"/>
      <c r="J112" s="556"/>
      <c r="K112" s="556"/>
      <c r="L112" s="556"/>
      <c r="M112" s="556"/>
      <c r="N112" s="556"/>
      <c r="O112" s="146"/>
      <c r="P112" s="207"/>
      <c r="Q112" s="206"/>
      <c r="R112" s="206"/>
      <c r="S112" s="206"/>
      <c r="T112" s="251"/>
      <c r="U112" s="206"/>
      <c r="V112" s="225"/>
      <c r="W112" s="225"/>
      <c r="X112" s="225"/>
      <c r="Y112" s="224"/>
      <c r="Z112" s="207"/>
      <c r="AA112" s="207"/>
      <c r="AB112" s="225"/>
      <c r="AC112" s="225"/>
      <c r="AD112" s="225"/>
      <c r="AE112" s="225"/>
      <c r="AF112" s="225"/>
      <c r="AG112" s="225"/>
      <c r="AH112" s="225"/>
    </row>
    <row r="113" spans="1:36" ht="16.5" customHeight="1">
      <c r="A113" s="134"/>
      <c r="B113" s="168"/>
      <c r="C113" s="531" t="s">
        <v>147</v>
      </c>
      <c r="D113" s="581"/>
      <c r="E113" s="581"/>
      <c r="F113" s="532"/>
      <c r="G113" s="541" t="s">
        <v>148</v>
      </c>
      <c r="H113" s="582"/>
      <c r="I113" s="582"/>
      <c r="J113" s="582"/>
      <c r="K113" s="582"/>
      <c r="L113" s="582"/>
      <c r="M113" s="582"/>
      <c r="N113" s="542"/>
      <c r="O113" s="146"/>
      <c r="P113" s="208"/>
      <c r="Q113" s="403"/>
      <c r="R113" s="206"/>
      <c r="S113" s="206"/>
      <c r="T113" s="251"/>
      <c r="U113" s="206"/>
      <c r="V113" s="225"/>
      <c r="W113" s="225"/>
      <c r="X113" s="225"/>
      <c r="Y113" s="224"/>
      <c r="Z113" s="207"/>
      <c r="AA113" s="207"/>
      <c r="AB113" s="225"/>
      <c r="AC113" s="225"/>
      <c r="AD113" s="225"/>
      <c r="AE113" s="225"/>
      <c r="AF113" s="225"/>
      <c r="AG113" s="225"/>
      <c r="AH113" s="225"/>
    </row>
    <row r="114" spans="1:36" ht="15.75" customHeight="1">
      <c r="A114" s="134"/>
      <c r="B114" s="168"/>
      <c r="C114" s="531" t="s">
        <v>150</v>
      </c>
      <c r="D114" s="532"/>
      <c r="E114" s="531" t="s">
        <v>151</v>
      </c>
      <c r="F114" s="532"/>
      <c r="G114" s="543"/>
      <c r="H114" s="583"/>
      <c r="I114" s="583"/>
      <c r="J114" s="583"/>
      <c r="K114" s="583"/>
      <c r="L114" s="583"/>
      <c r="M114" s="583"/>
      <c r="N114" s="544"/>
      <c r="O114" s="146"/>
      <c r="P114" s="208"/>
      <c r="Q114" s="403"/>
      <c r="R114" s="206"/>
      <c r="S114" s="206"/>
      <c r="T114" s="251"/>
      <c r="U114" s="206"/>
      <c r="V114" s="225"/>
      <c r="W114" s="225"/>
      <c r="X114" s="225"/>
      <c r="Y114" s="224"/>
      <c r="Z114" s="207"/>
      <c r="AA114" s="207"/>
      <c r="AB114" s="225"/>
      <c r="AC114" s="225"/>
      <c r="AD114" s="225"/>
      <c r="AE114" s="225"/>
      <c r="AF114" s="225"/>
      <c r="AG114" s="225"/>
      <c r="AH114" s="225"/>
    </row>
    <row r="115" spans="1:36" ht="18" customHeight="1">
      <c r="A115" s="134"/>
      <c r="B115" s="168"/>
      <c r="C115" s="566"/>
      <c r="D115" s="567"/>
      <c r="E115" s="566"/>
      <c r="F115" s="567"/>
      <c r="G115" s="568"/>
      <c r="H115" s="569"/>
      <c r="I115" s="569"/>
      <c r="J115" s="569"/>
      <c r="K115" s="569"/>
      <c r="L115" s="569"/>
      <c r="M115" s="569"/>
      <c r="N115" s="570"/>
      <c r="O115" s="146"/>
      <c r="P115" s="208"/>
      <c r="Q115" s="403"/>
      <c r="R115" s="206"/>
      <c r="S115" s="206"/>
      <c r="T115" s="251"/>
      <c r="U115" s="206"/>
      <c r="V115" s="225"/>
      <c r="W115" s="225"/>
      <c r="X115" s="225"/>
      <c r="Y115" s="224"/>
      <c r="Z115" s="207"/>
      <c r="AA115" s="207"/>
      <c r="AB115" s="225"/>
      <c r="AC115" s="225"/>
      <c r="AD115" s="225"/>
      <c r="AE115" s="225"/>
      <c r="AF115" s="225"/>
      <c r="AG115" s="225"/>
      <c r="AH115" s="225"/>
    </row>
    <row r="116" spans="1:36" ht="19.5" customHeight="1">
      <c r="A116" s="134"/>
      <c r="B116" s="168"/>
      <c r="C116" s="566"/>
      <c r="D116" s="567"/>
      <c r="E116" s="566"/>
      <c r="F116" s="567"/>
      <c r="G116" s="568"/>
      <c r="H116" s="569"/>
      <c r="I116" s="569"/>
      <c r="J116" s="569"/>
      <c r="K116" s="569"/>
      <c r="L116" s="569"/>
      <c r="M116" s="569"/>
      <c r="N116" s="570"/>
      <c r="O116" s="146"/>
      <c r="P116" s="208"/>
      <c r="Q116" s="259" t="s">
        <v>157</v>
      </c>
      <c r="R116" s="256"/>
      <c r="S116" s="207"/>
      <c r="T116" s="250"/>
      <c r="U116" s="207"/>
      <c r="V116" s="225"/>
      <c r="W116" s="225"/>
      <c r="X116" s="225"/>
      <c r="Y116" s="224"/>
      <c r="Z116" s="207"/>
      <c r="AA116" s="207"/>
      <c r="AB116" s="225"/>
      <c r="AC116" s="225"/>
      <c r="AD116" s="225"/>
      <c r="AE116" s="225"/>
      <c r="AF116" s="225"/>
      <c r="AG116" s="225"/>
      <c r="AH116" s="225"/>
    </row>
    <row r="117" spans="1:36" ht="18" customHeight="1">
      <c r="A117" s="134"/>
      <c r="B117" s="168"/>
      <c r="C117" s="566"/>
      <c r="D117" s="567"/>
      <c r="E117" s="566"/>
      <c r="F117" s="567"/>
      <c r="G117" s="568"/>
      <c r="H117" s="569"/>
      <c r="I117" s="569"/>
      <c r="J117" s="569"/>
      <c r="K117" s="569"/>
      <c r="L117" s="569"/>
      <c r="M117" s="569"/>
      <c r="N117" s="570"/>
      <c r="O117" s="146"/>
      <c r="P117" s="208"/>
      <c r="Q117" s="259" t="s">
        <v>158</v>
      </c>
      <c r="R117" s="254"/>
      <c r="S117" s="207"/>
      <c r="T117" s="250"/>
      <c r="U117" s="207"/>
      <c r="V117" s="225"/>
      <c r="W117" s="225"/>
      <c r="X117" s="225"/>
      <c r="Y117" s="224"/>
      <c r="Z117" s="207"/>
      <c r="AA117" s="255" t="s">
        <v>15</v>
      </c>
      <c r="AB117" s="225"/>
      <c r="AC117" s="225"/>
      <c r="AD117" s="225"/>
      <c r="AE117" s="225"/>
      <c r="AF117" s="225"/>
      <c r="AG117" s="225"/>
      <c r="AH117" s="225"/>
    </row>
    <row r="118" spans="1:36">
      <c r="A118" s="107"/>
      <c r="B118" s="168"/>
      <c r="C118" s="163"/>
      <c r="D118" s="163"/>
      <c r="E118" s="163"/>
      <c r="F118" s="163"/>
      <c r="G118" s="163"/>
      <c r="H118" s="163"/>
      <c r="I118" s="168"/>
      <c r="J118" s="168"/>
      <c r="K118" s="168"/>
      <c r="L118" s="168"/>
      <c r="M118" s="168"/>
      <c r="N118" s="168"/>
      <c r="O118" s="137"/>
      <c r="P118" s="208"/>
      <c r="Q118" s="256" t="s">
        <v>274</v>
      </c>
      <c r="R118" s="254"/>
      <c r="S118" s="207"/>
      <c r="T118" s="250"/>
      <c r="U118" s="207"/>
      <c r="V118" s="225"/>
      <c r="W118" s="225"/>
      <c r="X118" s="225"/>
      <c r="Y118" s="224"/>
      <c r="Z118" s="207"/>
      <c r="AB118" s="225"/>
      <c r="AC118" s="225"/>
      <c r="AD118" s="225"/>
      <c r="AE118" s="225"/>
      <c r="AF118" s="225"/>
      <c r="AG118" s="225"/>
      <c r="AH118" s="225"/>
    </row>
    <row r="119" spans="1:36" s="175" customFormat="1" ht="15" customHeight="1">
      <c r="A119" s="172"/>
      <c r="B119" s="590" t="s">
        <v>466</v>
      </c>
      <c r="C119" s="590"/>
      <c r="D119" s="590"/>
      <c r="E119" s="590"/>
      <c r="F119" s="590"/>
      <c r="G119" s="590"/>
      <c r="H119" s="590"/>
      <c r="I119" s="590"/>
      <c r="J119" s="590"/>
      <c r="K119" s="590"/>
      <c r="L119" s="590"/>
      <c r="M119" s="590"/>
      <c r="N119" s="590"/>
      <c r="O119" s="173"/>
      <c r="P119" s="252"/>
      <c r="Q119" s="259" t="s">
        <v>159</v>
      </c>
      <c r="R119" s="259"/>
      <c r="S119" s="254"/>
      <c r="T119" s="255"/>
      <c r="U119" s="254"/>
      <c r="V119" s="256"/>
      <c r="W119" s="256"/>
      <c r="X119" s="225"/>
      <c r="Y119" s="257"/>
      <c r="Z119" s="254"/>
      <c r="AA119" s="255" t="s">
        <v>17</v>
      </c>
      <c r="AB119" s="256"/>
      <c r="AC119" s="256"/>
      <c r="AD119" s="256"/>
      <c r="AE119" s="256"/>
      <c r="AF119" s="256"/>
      <c r="AG119" s="256"/>
      <c r="AH119" s="256"/>
      <c r="AI119" s="197"/>
      <c r="AJ119" s="197"/>
    </row>
    <row r="120" spans="1:36" s="175" customFormat="1" ht="23.4" customHeight="1">
      <c r="A120" s="176"/>
      <c r="B120" s="177"/>
      <c r="C120" s="584"/>
      <c r="D120" s="585"/>
      <c r="E120" s="584" t="s">
        <v>433</v>
      </c>
      <c r="F120" s="585"/>
      <c r="G120" s="584" t="s">
        <v>154</v>
      </c>
      <c r="H120" s="585"/>
      <c r="I120" s="584" t="s">
        <v>155</v>
      </c>
      <c r="J120" s="589"/>
      <c r="K120" s="589"/>
      <c r="L120" s="585"/>
      <c r="M120" s="178"/>
      <c r="N120" s="177"/>
      <c r="O120" s="173"/>
      <c r="P120" s="252"/>
      <c r="Q120" s="253"/>
      <c r="R120" s="254"/>
      <c r="S120" s="254"/>
      <c r="T120" s="258"/>
      <c r="U120" s="254"/>
      <c r="V120" s="256"/>
      <c r="W120" s="256"/>
      <c r="X120" s="225"/>
      <c r="Y120" s="257"/>
      <c r="Z120" s="256"/>
      <c r="AA120" s="427" t="s">
        <v>167</v>
      </c>
      <c r="AB120" s="256"/>
      <c r="AC120" s="256"/>
      <c r="AD120" s="256"/>
      <c r="AE120" s="256"/>
      <c r="AF120" s="256"/>
      <c r="AG120" s="256"/>
      <c r="AH120" s="256"/>
      <c r="AI120" s="197"/>
      <c r="AJ120" s="197"/>
    </row>
    <row r="121" spans="1:36" s="175" customFormat="1" ht="20.399999999999999" customHeight="1">
      <c r="A121" s="176"/>
      <c r="B121" s="177"/>
      <c r="C121" s="584" t="s">
        <v>156</v>
      </c>
      <c r="D121" s="585"/>
      <c r="E121" s="586"/>
      <c r="F121" s="587"/>
      <c r="G121" s="586"/>
      <c r="H121" s="587"/>
      <c r="I121" s="586"/>
      <c r="J121" s="588"/>
      <c r="K121" s="588"/>
      <c r="L121" s="587"/>
      <c r="M121" s="177"/>
      <c r="N121" s="177"/>
      <c r="O121" s="173"/>
      <c r="P121" s="252"/>
      <c r="Q121" s="256"/>
      <c r="R121" s="256"/>
      <c r="S121" s="404" t="s">
        <v>417</v>
      </c>
      <c r="T121" s="282">
        <f>IF(E121=0,1,0)</f>
        <v>1</v>
      </c>
      <c r="U121" s="241">
        <f t="shared" ref="U121:W121" si="10">IF(F121=0,1,0)</f>
        <v>1</v>
      </c>
      <c r="V121" s="404" t="str">
        <f>IFERROR(VLOOKUP(P16,事務用!B9:AF158,14,FALSE),"")</f>
        <v/>
      </c>
      <c r="W121" s="241">
        <f t="shared" si="10"/>
        <v>1</v>
      </c>
      <c r="X121" s="256"/>
      <c r="Y121" s="257"/>
      <c r="Z121" s="256"/>
      <c r="AA121" s="402" t="str">
        <f>IF(E121=V121,"","←要確認！状況把握及び生活相談サービスが登録と異なるため、P6に現状報告を記載してください。")</f>
        <v/>
      </c>
      <c r="AB121" s="256"/>
      <c r="AC121" s="256"/>
      <c r="AD121" s="256"/>
      <c r="AE121" s="256"/>
      <c r="AF121" s="256"/>
      <c r="AG121" s="256"/>
      <c r="AH121" s="256"/>
      <c r="AI121" s="197"/>
      <c r="AJ121" s="197"/>
    </row>
    <row r="122" spans="1:36" s="175" customFormat="1">
      <c r="A122" s="179"/>
      <c r="B122" s="177"/>
      <c r="C122" s="177"/>
      <c r="D122" s="177"/>
      <c r="E122" s="177"/>
      <c r="F122" s="177"/>
      <c r="G122" s="177"/>
      <c r="H122" s="177"/>
      <c r="I122" s="177"/>
      <c r="J122" s="177"/>
      <c r="K122" s="177"/>
      <c r="L122" s="177"/>
      <c r="M122" s="177"/>
      <c r="N122" s="177"/>
      <c r="O122" s="180"/>
      <c r="P122" s="252"/>
      <c r="Q122" s="256"/>
      <c r="R122" s="256"/>
      <c r="S122" s="225" t="s">
        <v>349</v>
      </c>
      <c r="T122" s="282">
        <f>IF(G121=0,1,0)</f>
        <v>1</v>
      </c>
      <c r="U122" s="254"/>
      <c r="V122" s="225" t="str">
        <f>IFERROR(VLOOKUP(P16,事務用!B9:AF158,15,FALSE),"")</f>
        <v/>
      </c>
      <c r="W122" s="241">
        <f t="shared" ref="W122:W126" si="11">IF(H122=0,1,0)</f>
        <v>1</v>
      </c>
      <c r="X122" s="256"/>
      <c r="Y122" s="257"/>
      <c r="Z122" s="256"/>
      <c r="AA122" s="402" t="str">
        <f>IF(G121=V122,"","←要確認！食事サービスが登録と異なるため、P6に現状報告を記載してください。")</f>
        <v/>
      </c>
      <c r="AB122" s="256"/>
      <c r="AC122" s="256"/>
      <c r="AD122" s="256"/>
      <c r="AE122" s="256"/>
      <c r="AF122" s="256"/>
      <c r="AG122" s="256"/>
      <c r="AH122" s="256"/>
      <c r="AI122" s="197"/>
      <c r="AJ122" s="197"/>
    </row>
    <row r="123" spans="1:36" s="175" customFormat="1" ht="23.4" customHeight="1">
      <c r="A123" s="179"/>
      <c r="B123" s="177"/>
      <c r="C123" s="584"/>
      <c r="D123" s="585"/>
      <c r="E123" s="584" t="s">
        <v>419</v>
      </c>
      <c r="F123" s="585"/>
      <c r="G123" s="584" t="s">
        <v>160</v>
      </c>
      <c r="H123" s="585"/>
      <c r="I123" s="584" t="s">
        <v>161</v>
      </c>
      <c r="J123" s="589"/>
      <c r="K123" s="589"/>
      <c r="L123" s="585"/>
      <c r="M123" s="177"/>
      <c r="N123" s="177"/>
      <c r="O123" s="174"/>
      <c r="P123" s="252"/>
      <c r="Q123" s="256"/>
      <c r="R123" s="256"/>
      <c r="S123" s="225" t="s">
        <v>350</v>
      </c>
      <c r="T123" s="282">
        <f>IF(I121=0,1,0)</f>
        <v>1</v>
      </c>
      <c r="U123" s="254"/>
      <c r="V123" s="225" t="str">
        <f>IFERROR(VLOOKUP(P16,事務用!B9:AF158,16,FALSE),"")</f>
        <v/>
      </c>
      <c r="W123" s="241">
        <f t="shared" si="11"/>
        <v>1</v>
      </c>
      <c r="X123" s="256"/>
      <c r="Y123" s="257"/>
      <c r="Z123" s="256"/>
      <c r="AA123" s="402" t="str">
        <f>IF(I121=V123,"","←要確認！介護サービスが登録と異なるため、P6に現状報告を記載してください。")</f>
        <v/>
      </c>
      <c r="AB123" s="256"/>
      <c r="AC123" s="256"/>
      <c r="AD123" s="256"/>
      <c r="AE123" s="256"/>
      <c r="AF123" s="256"/>
      <c r="AG123" s="256"/>
      <c r="AH123" s="256"/>
      <c r="AI123" s="197"/>
      <c r="AJ123" s="197"/>
    </row>
    <row r="124" spans="1:36" s="175" customFormat="1" ht="20.399999999999999" customHeight="1">
      <c r="A124" s="179"/>
      <c r="B124" s="177"/>
      <c r="C124" s="584" t="s">
        <v>156</v>
      </c>
      <c r="D124" s="585"/>
      <c r="E124" s="586"/>
      <c r="F124" s="587"/>
      <c r="G124" s="586"/>
      <c r="H124" s="587"/>
      <c r="I124" s="586"/>
      <c r="J124" s="588"/>
      <c r="K124" s="588"/>
      <c r="L124" s="587"/>
      <c r="M124" s="177"/>
      <c r="N124" s="177"/>
      <c r="O124" s="180"/>
      <c r="P124" s="252"/>
      <c r="Q124" s="256"/>
      <c r="R124" s="256"/>
      <c r="S124" s="225" t="s">
        <v>351</v>
      </c>
      <c r="T124" s="282">
        <f>IF(E124=0,1,0)</f>
        <v>1</v>
      </c>
      <c r="U124" s="241">
        <f t="shared" ref="U124" si="12">IF(F124=0,1,0)</f>
        <v>1</v>
      </c>
      <c r="V124" s="225" t="str">
        <f>IFERROR(VLOOKUP(P16,事務用!B9:AF158,17,FALSE),"")</f>
        <v/>
      </c>
      <c r="W124" s="241">
        <f t="shared" si="11"/>
        <v>1</v>
      </c>
      <c r="X124" s="256"/>
      <c r="Y124" s="257"/>
      <c r="Z124" s="256"/>
      <c r="AA124" s="402" t="str">
        <f>IF(E124=V124,"","←要確認！家事サービスが登録と異なるため、P6に現状報告を記載してください。")</f>
        <v/>
      </c>
      <c r="AB124" s="256"/>
      <c r="AC124" s="256"/>
      <c r="AD124" s="256"/>
      <c r="AE124" s="256"/>
      <c r="AF124" s="256"/>
      <c r="AG124" s="256"/>
      <c r="AH124" s="256"/>
      <c r="AI124" s="197"/>
      <c r="AJ124" s="197"/>
    </row>
    <row r="125" spans="1:36" s="175" customFormat="1">
      <c r="A125" s="179"/>
      <c r="B125" s="177"/>
      <c r="C125" s="181"/>
      <c r="D125" s="181"/>
      <c r="E125" s="181"/>
      <c r="F125" s="181"/>
      <c r="G125" s="181"/>
      <c r="H125" s="181"/>
      <c r="I125" s="181"/>
      <c r="J125" s="181"/>
      <c r="K125" s="181"/>
      <c r="L125" s="181"/>
      <c r="M125" s="181"/>
      <c r="N125" s="181"/>
      <c r="O125" s="180"/>
      <c r="P125" s="252"/>
      <c r="Q125" s="253"/>
      <c r="R125" s="254"/>
      <c r="S125" s="225" t="s">
        <v>418</v>
      </c>
      <c r="T125" s="282">
        <f>IF(G124=0,1,0)</f>
        <v>1</v>
      </c>
      <c r="U125" s="254"/>
      <c r="V125" s="225" t="str">
        <f>IFERROR(VLOOKUP(P16,事務用!B9:AF158,18,FALSE),"")</f>
        <v/>
      </c>
      <c r="W125" s="241">
        <f t="shared" si="11"/>
        <v>1</v>
      </c>
      <c r="X125" s="256"/>
      <c r="Y125" s="257"/>
      <c r="Z125" s="256"/>
      <c r="AA125" s="402" t="str">
        <f>IF(G124=V125,"","←要確認！健康管理サービスが登録と異なるため、P6に現状報告を記載してください。")</f>
        <v/>
      </c>
      <c r="AB125" s="256"/>
      <c r="AC125" s="256"/>
      <c r="AD125" s="256"/>
      <c r="AE125" s="256"/>
      <c r="AF125" s="256"/>
      <c r="AG125" s="256"/>
      <c r="AH125" s="256"/>
      <c r="AI125" s="197"/>
      <c r="AJ125" s="197"/>
    </row>
    <row r="126" spans="1:36" s="175" customFormat="1" ht="14.25" customHeight="1">
      <c r="A126" s="182"/>
      <c r="B126" s="590" t="s">
        <v>467</v>
      </c>
      <c r="C126" s="590"/>
      <c r="D126" s="590"/>
      <c r="E126" s="590"/>
      <c r="F126" s="590"/>
      <c r="G126" s="590"/>
      <c r="H126" s="590"/>
      <c r="I126" s="590"/>
      <c r="J126" s="590"/>
      <c r="K126" s="590"/>
      <c r="L126" s="590"/>
      <c r="M126" s="590"/>
      <c r="N126" s="590"/>
      <c r="O126" s="180"/>
      <c r="P126" s="252"/>
      <c r="Q126" s="253"/>
      <c r="R126" s="254"/>
      <c r="S126" s="225" t="s">
        <v>415</v>
      </c>
      <c r="T126" s="282">
        <f>IF(I124=0,1,0)</f>
        <v>1</v>
      </c>
      <c r="U126" s="254"/>
      <c r="V126" s="225" t="str">
        <f>IFERROR(VLOOKUP(P16,事務用!B9:AF158,19,FALSE),"")</f>
        <v/>
      </c>
      <c r="W126" s="241">
        <f t="shared" si="11"/>
        <v>1</v>
      </c>
      <c r="X126" s="256"/>
      <c r="Y126" s="257"/>
      <c r="Z126" s="256"/>
      <c r="AA126" s="402" t="str">
        <f>IF(I124=V126,"","←要確認！その他サービスが登録と異なるため、P6に現状報告を記載してください。")</f>
        <v/>
      </c>
      <c r="AB126" s="256"/>
      <c r="AC126" s="256"/>
      <c r="AD126" s="256"/>
      <c r="AE126" s="256"/>
      <c r="AF126" s="256"/>
      <c r="AG126" s="256"/>
      <c r="AH126" s="256"/>
      <c r="AI126" s="197"/>
      <c r="AJ126" s="197"/>
    </row>
    <row r="127" spans="1:36" s="175" customFormat="1" ht="18" customHeight="1">
      <c r="A127" s="179"/>
      <c r="B127" s="177"/>
      <c r="C127" s="183"/>
      <c r="D127" s="584" t="s">
        <v>162</v>
      </c>
      <c r="E127" s="589"/>
      <c r="F127" s="585"/>
      <c r="G127" s="601" t="s">
        <v>163</v>
      </c>
      <c r="H127" s="602"/>
      <c r="I127" s="184" t="s">
        <v>164</v>
      </c>
      <c r="J127" s="603" t="s">
        <v>165</v>
      </c>
      <c r="K127" s="604"/>
      <c r="L127" s="605" t="s">
        <v>166</v>
      </c>
      <c r="M127" s="606"/>
      <c r="N127" s="607"/>
      <c r="O127" s="180"/>
      <c r="P127" s="252"/>
      <c r="Q127" s="253"/>
      <c r="R127" s="254"/>
      <c r="S127" s="404"/>
      <c r="T127" s="255"/>
      <c r="U127" s="254"/>
      <c r="V127" s="404"/>
      <c r="W127" s="256"/>
      <c r="X127" s="256"/>
      <c r="Y127" s="257"/>
      <c r="Z127" s="254"/>
      <c r="AA127" s="256"/>
      <c r="AB127" s="256"/>
      <c r="AC127" s="256"/>
      <c r="AD127" s="256"/>
      <c r="AE127" s="256"/>
      <c r="AF127" s="256"/>
      <c r="AG127" s="256"/>
      <c r="AH127" s="256"/>
      <c r="AI127" s="197"/>
      <c r="AJ127" s="197"/>
    </row>
    <row r="128" spans="1:36" s="175" customFormat="1" ht="18" customHeight="1">
      <c r="A128" s="179"/>
      <c r="B128" s="177"/>
      <c r="C128" s="183">
        <v>1</v>
      </c>
      <c r="D128" s="591" t="str">
        <f>IFERROR(VLOOKUP(P$16,事務用!B$10:AF$158,21,FALSE),"")</f>
        <v/>
      </c>
      <c r="E128" s="592"/>
      <c r="F128" s="593"/>
      <c r="G128" s="594"/>
      <c r="H128" s="595"/>
      <c r="I128" s="185"/>
      <c r="J128" s="596"/>
      <c r="K128" s="597"/>
      <c r="L128" s="598"/>
      <c r="M128" s="599"/>
      <c r="N128" s="600"/>
      <c r="O128" s="180"/>
      <c r="P128" s="252"/>
      <c r="Q128" s="206" t="s">
        <v>149</v>
      </c>
      <c r="R128" s="254"/>
      <c r="S128" s="254"/>
      <c r="T128" s="255"/>
      <c r="U128" s="254"/>
      <c r="V128" s="256"/>
      <c r="W128" s="256"/>
      <c r="X128" s="256"/>
      <c r="Y128" s="257"/>
      <c r="Z128" s="254"/>
      <c r="AA128" s="423" t="s">
        <v>460</v>
      </c>
      <c r="AB128" s="256"/>
      <c r="AC128" s="256"/>
      <c r="AD128" s="256"/>
      <c r="AE128" s="256"/>
      <c r="AF128" s="256"/>
      <c r="AG128" s="256"/>
      <c r="AH128" s="256"/>
      <c r="AI128" s="197"/>
      <c r="AJ128" s="197"/>
    </row>
    <row r="129" spans="1:36" s="175" customFormat="1" ht="18" customHeight="1">
      <c r="A129" s="179"/>
      <c r="B129" s="177"/>
      <c r="C129" s="183">
        <v>2</v>
      </c>
      <c r="D129" s="591" t="str">
        <f>IFERROR(VLOOKUP(P$16,事務用!B$10:AF$158,23,FALSE),"")</f>
        <v/>
      </c>
      <c r="E129" s="592"/>
      <c r="F129" s="593"/>
      <c r="G129" s="594"/>
      <c r="H129" s="595"/>
      <c r="I129" s="185"/>
      <c r="J129" s="596"/>
      <c r="K129" s="597"/>
      <c r="L129" s="598"/>
      <c r="M129" s="599"/>
      <c r="N129" s="600"/>
      <c r="O129" s="180"/>
      <c r="P129" s="252"/>
      <c r="Q129" s="206" t="s">
        <v>152</v>
      </c>
      <c r="R129" s="254"/>
      <c r="S129" s="254"/>
      <c r="T129" s="255"/>
      <c r="U129" s="254"/>
      <c r="V129" s="256"/>
      <c r="W129" s="256"/>
      <c r="X129" s="256"/>
      <c r="Y129" s="257"/>
      <c r="Z129" s="254"/>
      <c r="AA129" s="423" t="s">
        <v>463</v>
      </c>
      <c r="AB129" s="256"/>
      <c r="AC129" s="256"/>
      <c r="AD129" s="256"/>
      <c r="AE129" s="256"/>
      <c r="AF129" s="256"/>
      <c r="AG129" s="256"/>
      <c r="AH129" s="256"/>
      <c r="AI129" s="197"/>
      <c r="AJ129" s="197"/>
    </row>
    <row r="130" spans="1:36" s="175" customFormat="1" ht="18" customHeight="1">
      <c r="A130" s="179"/>
      <c r="B130" s="177"/>
      <c r="C130" s="183">
        <v>3</v>
      </c>
      <c r="D130" s="591" t="str">
        <f>IFERROR(VLOOKUP(P$16,事務用!B$10:AF$158,25,FALSE),"")</f>
        <v/>
      </c>
      <c r="E130" s="592"/>
      <c r="F130" s="593"/>
      <c r="G130" s="594"/>
      <c r="H130" s="595"/>
      <c r="I130" s="185"/>
      <c r="J130" s="596"/>
      <c r="K130" s="597"/>
      <c r="L130" s="598"/>
      <c r="M130" s="599"/>
      <c r="N130" s="600"/>
      <c r="O130" s="186"/>
      <c r="P130" s="252"/>
      <c r="Q130" s="206" t="s">
        <v>153</v>
      </c>
      <c r="R130" s="254"/>
      <c r="S130" s="254"/>
      <c r="T130" s="255"/>
      <c r="U130" s="254"/>
      <c r="V130" s="256"/>
      <c r="W130" s="256"/>
      <c r="X130" s="256"/>
      <c r="Y130" s="257"/>
      <c r="Z130" s="254"/>
      <c r="AA130" s="175" t="s">
        <v>471</v>
      </c>
      <c r="AB130" s="256"/>
      <c r="AC130" s="256"/>
      <c r="AD130" s="256"/>
      <c r="AE130" s="256"/>
      <c r="AF130" s="256"/>
      <c r="AG130" s="256"/>
      <c r="AH130" s="256"/>
      <c r="AI130" s="197"/>
      <c r="AJ130" s="197"/>
    </row>
    <row r="131" spans="1:36" s="175" customFormat="1" ht="18" customHeight="1">
      <c r="A131" s="179"/>
      <c r="B131" s="177"/>
      <c r="C131" s="183">
        <v>4</v>
      </c>
      <c r="D131" s="591" t="str">
        <f>IFERROR(VLOOKUP(P$16,事務用!B$10:AF$158,27,FALSE),"")</f>
        <v/>
      </c>
      <c r="E131" s="592"/>
      <c r="F131" s="593"/>
      <c r="G131" s="594"/>
      <c r="H131" s="595"/>
      <c r="I131" s="185"/>
      <c r="J131" s="596"/>
      <c r="K131" s="597"/>
      <c r="L131" s="598"/>
      <c r="M131" s="599"/>
      <c r="N131" s="600"/>
      <c r="O131" s="186"/>
      <c r="P131" s="252"/>
      <c r="Q131" s="253"/>
      <c r="R131" s="254"/>
      <c r="S131" s="254"/>
      <c r="T131" s="255"/>
      <c r="U131" s="254"/>
      <c r="V131" s="256"/>
      <c r="W131" s="256"/>
      <c r="X131" s="256"/>
      <c r="Y131" s="257"/>
      <c r="Z131" s="254"/>
      <c r="AA131" s="254"/>
      <c r="AB131" s="256"/>
      <c r="AC131" s="256"/>
      <c r="AD131" s="256"/>
      <c r="AE131" s="256"/>
      <c r="AF131" s="256"/>
      <c r="AG131" s="256"/>
      <c r="AH131" s="256"/>
      <c r="AI131" s="197"/>
      <c r="AJ131" s="197"/>
    </row>
    <row r="132" spans="1:36" s="112" customFormat="1" ht="18" customHeight="1">
      <c r="A132" s="179"/>
      <c r="B132" s="177"/>
      <c r="C132" s="183">
        <v>5</v>
      </c>
      <c r="D132" s="591" t="str">
        <f>IFERROR(VLOOKUP(P$16,事務用!B$10:AF$158,29,FALSE),"")</f>
        <v/>
      </c>
      <c r="E132" s="592"/>
      <c r="F132" s="593"/>
      <c r="G132" s="594"/>
      <c r="H132" s="595"/>
      <c r="I132" s="185"/>
      <c r="J132" s="596"/>
      <c r="K132" s="597"/>
      <c r="L132" s="598"/>
      <c r="M132" s="599"/>
      <c r="N132" s="600"/>
      <c r="O132" s="186"/>
      <c r="P132" s="244"/>
      <c r="Q132" s="260"/>
      <c r="R132" s="222"/>
      <c r="S132" s="222"/>
      <c r="T132" s="246"/>
      <c r="U132" s="222"/>
      <c r="V132" s="222"/>
      <c r="W132" s="222"/>
      <c r="X132" s="256"/>
      <c r="Y132" s="230"/>
      <c r="Z132" s="222"/>
      <c r="AA132" s="255" t="s">
        <v>469</v>
      </c>
      <c r="AB132" s="222"/>
      <c r="AC132" s="222"/>
      <c r="AD132" s="222"/>
      <c r="AE132" s="222"/>
      <c r="AF132" s="222"/>
      <c r="AG132" s="222"/>
      <c r="AH132" s="222"/>
      <c r="AI132" s="190"/>
      <c r="AJ132" s="190"/>
    </row>
    <row r="133" spans="1:36" s="112" customFormat="1" ht="18" customHeight="1">
      <c r="A133" s="179"/>
      <c r="B133" s="177"/>
      <c r="C133" s="183">
        <v>6</v>
      </c>
      <c r="D133" s="591" t="str">
        <f>IFERROR(VLOOKUP(P$16,事務用!B$10:AF$158,31,FALSE),"")</f>
        <v/>
      </c>
      <c r="E133" s="592"/>
      <c r="F133" s="593"/>
      <c r="G133" s="594"/>
      <c r="H133" s="595"/>
      <c r="I133" s="185"/>
      <c r="J133" s="596"/>
      <c r="K133" s="597"/>
      <c r="L133" s="598"/>
      <c r="M133" s="599"/>
      <c r="N133" s="600"/>
      <c r="O133" s="186"/>
      <c r="P133" s="244"/>
      <c r="Q133" s="260"/>
      <c r="R133" s="222"/>
      <c r="S133" s="222"/>
      <c r="T133" s="222"/>
      <c r="U133" s="222"/>
      <c r="V133" s="222"/>
      <c r="W133" s="222"/>
      <c r="X133" s="256"/>
      <c r="Y133" s="230"/>
      <c r="Z133" s="222"/>
      <c r="AA133" s="222" t="s">
        <v>470</v>
      </c>
      <c r="AB133" s="222"/>
      <c r="AC133" s="222"/>
      <c r="AD133" s="222"/>
      <c r="AE133" s="222"/>
      <c r="AF133" s="222"/>
      <c r="AG133" s="222"/>
      <c r="AH133" s="222"/>
      <c r="AI133" s="190"/>
      <c r="AJ133" s="190"/>
    </row>
    <row r="134" spans="1:36">
      <c r="A134" s="179"/>
      <c r="B134" s="177"/>
      <c r="C134" s="178"/>
      <c r="D134" s="178"/>
      <c r="E134" s="178"/>
      <c r="F134" s="178"/>
      <c r="G134" s="178"/>
      <c r="H134" s="178"/>
      <c r="I134" s="177"/>
      <c r="J134" s="177"/>
      <c r="K134" s="177"/>
      <c r="L134" s="177"/>
      <c r="M134" s="177"/>
      <c r="N134" s="177"/>
      <c r="O134" s="186"/>
      <c r="P134" s="244"/>
      <c r="Q134" s="403"/>
      <c r="R134" s="225"/>
      <c r="S134" s="225"/>
      <c r="T134" s="225"/>
      <c r="U134" s="225"/>
      <c r="V134" s="225"/>
      <c r="W134" s="225"/>
      <c r="X134" s="222"/>
      <c r="Y134" s="405"/>
      <c r="Z134" s="225"/>
      <c r="AA134" s="225"/>
      <c r="AB134" s="225"/>
      <c r="AC134" s="225"/>
      <c r="AD134" s="225"/>
      <c r="AE134" s="225"/>
      <c r="AF134" s="225"/>
      <c r="AG134" s="225"/>
      <c r="AH134" s="225"/>
    </row>
    <row r="135" spans="1:36">
      <c r="A135" s="108"/>
      <c r="B135" s="222"/>
      <c r="C135" s="262"/>
      <c r="D135" s="263"/>
      <c r="E135" s="263"/>
      <c r="F135" s="263"/>
      <c r="G135" s="263"/>
      <c r="H135" s="263"/>
      <c r="I135" s="263"/>
      <c r="J135" s="263"/>
      <c r="K135" s="263"/>
      <c r="L135" s="263"/>
      <c r="M135" s="263"/>
      <c r="N135" s="263"/>
      <c r="O135" s="264"/>
      <c r="P135" s="244"/>
      <c r="Q135" s="403"/>
      <c r="R135" s="225"/>
      <c r="S135" s="225"/>
      <c r="T135" s="225"/>
      <c r="U135" s="225"/>
      <c r="V135" s="225"/>
      <c r="W135" s="225"/>
      <c r="X135" s="222"/>
      <c r="Y135" s="405"/>
      <c r="Z135" s="225"/>
      <c r="AA135" s="225"/>
      <c r="AB135" s="225"/>
      <c r="AC135" s="225"/>
      <c r="AD135" s="225"/>
      <c r="AE135" s="225"/>
      <c r="AF135" s="225"/>
      <c r="AG135" s="225"/>
      <c r="AH135" s="225"/>
    </row>
    <row r="136" spans="1:36" ht="14">
      <c r="A136" s="261" t="s">
        <v>168</v>
      </c>
      <c r="B136" s="222"/>
      <c r="C136" s="262"/>
      <c r="D136" s="263"/>
      <c r="E136" s="263"/>
      <c r="F136" s="263"/>
      <c r="G136" s="263"/>
      <c r="H136" s="263"/>
      <c r="I136" s="263"/>
      <c r="J136" s="263"/>
      <c r="K136" s="263"/>
      <c r="L136" s="263"/>
      <c r="M136" s="263"/>
      <c r="N136" s="263"/>
      <c r="O136" s="264"/>
      <c r="P136" s="244"/>
      <c r="Q136" s="403"/>
      <c r="R136" s="225"/>
      <c r="S136" s="225"/>
      <c r="T136" s="225"/>
      <c r="U136" s="225"/>
      <c r="V136" s="225"/>
      <c r="W136" s="225"/>
      <c r="X136" s="225"/>
      <c r="Y136" s="405"/>
      <c r="Z136" s="225"/>
      <c r="AA136" s="225"/>
      <c r="AB136" s="225"/>
      <c r="AC136" s="225"/>
      <c r="AD136" s="225"/>
      <c r="AE136" s="225"/>
      <c r="AF136" s="225"/>
      <c r="AG136" s="225"/>
      <c r="AH136" s="225"/>
    </row>
    <row r="137" spans="1:36">
      <c r="D137" s="108"/>
      <c r="M137" s="114"/>
    </row>
    <row r="138" spans="1:36">
      <c r="C138" s="398"/>
      <c r="D138" s="108"/>
    </row>
    <row r="139" spans="1:36">
      <c r="D139" s="108"/>
    </row>
  </sheetData>
  <dataConsolidate/>
  <mergeCells count="256">
    <mergeCell ref="D132:F132"/>
    <mergeCell ref="G132:H132"/>
    <mergeCell ref="J132:K132"/>
    <mergeCell ref="L132:N132"/>
    <mergeCell ref="D133:F133"/>
    <mergeCell ref="G133:H133"/>
    <mergeCell ref="J133:K133"/>
    <mergeCell ref="L133:N133"/>
    <mergeCell ref="D130:F130"/>
    <mergeCell ref="G130:H130"/>
    <mergeCell ref="J130:K130"/>
    <mergeCell ref="L130:N130"/>
    <mergeCell ref="D131:F131"/>
    <mergeCell ref="G131:H131"/>
    <mergeCell ref="J131:K131"/>
    <mergeCell ref="L131:N131"/>
    <mergeCell ref="D128:F128"/>
    <mergeCell ref="G128:H128"/>
    <mergeCell ref="J128:K128"/>
    <mergeCell ref="L128:N128"/>
    <mergeCell ref="D129:F129"/>
    <mergeCell ref="G129:H129"/>
    <mergeCell ref="J129:K129"/>
    <mergeCell ref="L129:N129"/>
    <mergeCell ref="C124:D124"/>
    <mergeCell ref="E124:F124"/>
    <mergeCell ref="G124:H124"/>
    <mergeCell ref="I124:L124"/>
    <mergeCell ref="B126:N126"/>
    <mergeCell ref="D127:F127"/>
    <mergeCell ref="G127:H127"/>
    <mergeCell ref="J127:K127"/>
    <mergeCell ref="L127:N127"/>
    <mergeCell ref="C121:D121"/>
    <mergeCell ref="E121:F121"/>
    <mergeCell ref="G121:H121"/>
    <mergeCell ref="I121:L121"/>
    <mergeCell ref="C123:D123"/>
    <mergeCell ref="E123:F123"/>
    <mergeCell ref="G123:H123"/>
    <mergeCell ref="I123:L123"/>
    <mergeCell ref="C117:D117"/>
    <mergeCell ref="E117:F117"/>
    <mergeCell ref="G117:N117"/>
    <mergeCell ref="B119:N119"/>
    <mergeCell ref="C120:D120"/>
    <mergeCell ref="E120:F120"/>
    <mergeCell ref="G120:H120"/>
    <mergeCell ref="I120:L120"/>
    <mergeCell ref="C116:D116"/>
    <mergeCell ref="E116:F116"/>
    <mergeCell ref="G116:N116"/>
    <mergeCell ref="C109:F109"/>
    <mergeCell ref="C110:E110"/>
    <mergeCell ref="F110:M110"/>
    <mergeCell ref="B112:N112"/>
    <mergeCell ref="C113:F113"/>
    <mergeCell ref="G113:N114"/>
    <mergeCell ref="C114:D114"/>
    <mergeCell ref="E114:F114"/>
    <mergeCell ref="M100:N100"/>
    <mergeCell ref="C102:E102"/>
    <mergeCell ref="B106:N106"/>
    <mergeCell ref="C108:D108"/>
    <mergeCell ref="E108:F108"/>
    <mergeCell ref="G108:H108"/>
    <mergeCell ref="I108:K108"/>
    <mergeCell ref="C115:D115"/>
    <mergeCell ref="E115:F115"/>
    <mergeCell ref="G115:N115"/>
    <mergeCell ref="C103:D103"/>
    <mergeCell ref="E103:F103"/>
    <mergeCell ref="G103:H103"/>
    <mergeCell ref="C104:D104"/>
    <mergeCell ref="E104:F104"/>
    <mergeCell ref="G104:H104"/>
    <mergeCell ref="C100:D100"/>
    <mergeCell ref="I100:J100"/>
    <mergeCell ref="K100:L100"/>
    <mergeCell ref="C97:E97"/>
    <mergeCell ref="C98:D99"/>
    <mergeCell ref="E98:F98"/>
    <mergeCell ref="G98:N98"/>
    <mergeCell ref="I99:J99"/>
    <mergeCell ref="K99:L99"/>
    <mergeCell ref="M99:N99"/>
    <mergeCell ref="C93:E93"/>
    <mergeCell ref="C94:D94"/>
    <mergeCell ref="I94:J94"/>
    <mergeCell ref="K94:L94"/>
    <mergeCell ref="M94:N94"/>
    <mergeCell ref="C95:D95"/>
    <mergeCell ref="I95:J95"/>
    <mergeCell ref="K95:L95"/>
    <mergeCell ref="M95:N95"/>
    <mergeCell ref="C88:D88"/>
    <mergeCell ref="E88:F88"/>
    <mergeCell ref="H88:I88"/>
    <mergeCell ref="C91:D91"/>
    <mergeCell ref="E91:F91"/>
    <mergeCell ref="B80:N80"/>
    <mergeCell ref="B82:N82"/>
    <mergeCell ref="B84:E84"/>
    <mergeCell ref="F84:N84"/>
    <mergeCell ref="C86:D87"/>
    <mergeCell ref="E86:F87"/>
    <mergeCell ref="G86:I86"/>
    <mergeCell ref="H87:I87"/>
    <mergeCell ref="B76:C76"/>
    <mergeCell ref="D76:K76"/>
    <mergeCell ref="L76:M76"/>
    <mergeCell ref="D77:K77"/>
    <mergeCell ref="B78:N78"/>
    <mergeCell ref="B79:N79"/>
    <mergeCell ref="D73:K73"/>
    <mergeCell ref="L73:M73"/>
    <mergeCell ref="D74:K74"/>
    <mergeCell ref="L74:M74"/>
    <mergeCell ref="B75:C75"/>
    <mergeCell ref="D75:K75"/>
    <mergeCell ref="L75:M75"/>
    <mergeCell ref="D70:K70"/>
    <mergeCell ref="L70:M70"/>
    <mergeCell ref="D71:K71"/>
    <mergeCell ref="L71:M71"/>
    <mergeCell ref="D72:K72"/>
    <mergeCell ref="L72:M72"/>
    <mergeCell ref="B67:C67"/>
    <mergeCell ref="D67:K67"/>
    <mergeCell ref="L67:M67"/>
    <mergeCell ref="D68:K68"/>
    <mergeCell ref="L68:M68"/>
    <mergeCell ref="D69:K69"/>
    <mergeCell ref="L69:M69"/>
    <mergeCell ref="B65:C65"/>
    <mergeCell ref="D65:K65"/>
    <mergeCell ref="L65:M65"/>
    <mergeCell ref="B66:C66"/>
    <mergeCell ref="D66:K66"/>
    <mergeCell ref="L66:M66"/>
    <mergeCell ref="D62:K62"/>
    <mergeCell ref="L62:M62"/>
    <mergeCell ref="B63:C63"/>
    <mergeCell ref="D63:K63"/>
    <mergeCell ref="L63:M63"/>
    <mergeCell ref="B64:C64"/>
    <mergeCell ref="D64:K64"/>
    <mergeCell ref="L64:M64"/>
    <mergeCell ref="L58:M58"/>
    <mergeCell ref="D59:K59"/>
    <mergeCell ref="L59:M59"/>
    <mergeCell ref="D60:K60"/>
    <mergeCell ref="L60:M60"/>
    <mergeCell ref="D61:K61"/>
    <mergeCell ref="L61:M61"/>
    <mergeCell ref="B54:C62"/>
    <mergeCell ref="D54:K54"/>
    <mergeCell ref="L54:M54"/>
    <mergeCell ref="D55:K55"/>
    <mergeCell ref="L55:M55"/>
    <mergeCell ref="D56:K56"/>
    <mergeCell ref="L56:M56"/>
    <mergeCell ref="D57:K57"/>
    <mergeCell ref="L57:M57"/>
    <mergeCell ref="D58:K58"/>
    <mergeCell ref="D51:K51"/>
    <mergeCell ref="L51:M51"/>
    <mergeCell ref="B52:C52"/>
    <mergeCell ref="D52:K52"/>
    <mergeCell ref="L52:M52"/>
    <mergeCell ref="N52:N53"/>
    <mergeCell ref="B53:K53"/>
    <mergeCell ref="D46:K46"/>
    <mergeCell ref="L46:M46"/>
    <mergeCell ref="D47:K47"/>
    <mergeCell ref="L47:M47"/>
    <mergeCell ref="B48:C48"/>
    <mergeCell ref="D48:K48"/>
    <mergeCell ref="D43:K43"/>
    <mergeCell ref="L43:M43"/>
    <mergeCell ref="D44:K44"/>
    <mergeCell ref="L44:M44"/>
    <mergeCell ref="B45:C45"/>
    <mergeCell ref="D45:K45"/>
    <mergeCell ref="L45:M45"/>
    <mergeCell ref="D40:K40"/>
    <mergeCell ref="L40:M40"/>
    <mergeCell ref="D41:K41"/>
    <mergeCell ref="L41:M41"/>
    <mergeCell ref="D42:K42"/>
    <mergeCell ref="L42:M42"/>
    <mergeCell ref="B37:C37"/>
    <mergeCell ref="D37:K37"/>
    <mergeCell ref="L37:M37"/>
    <mergeCell ref="D38:K38"/>
    <mergeCell ref="L38:M38"/>
    <mergeCell ref="B39:C39"/>
    <mergeCell ref="D39:K39"/>
    <mergeCell ref="L39:M39"/>
    <mergeCell ref="D34:K34"/>
    <mergeCell ref="L34:M34"/>
    <mergeCell ref="D35:K35"/>
    <mergeCell ref="L35:M35"/>
    <mergeCell ref="B36:C36"/>
    <mergeCell ref="D36:K36"/>
    <mergeCell ref="L36:M36"/>
    <mergeCell ref="L30:M30"/>
    <mergeCell ref="D31:K31"/>
    <mergeCell ref="L31:M31"/>
    <mergeCell ref="D32:K32"/>
    <mergeCell ref="L32:M32"/>
    <mergeCell ref="D33:K33"/>
    <mergeCell ref="L33:M33"/>
    <mergeCell ref="B26:C35"/>
    <mergeCell ref="D26:K26"/>
    <mergeCell ref="L26:M26"/>
    <mergeCell ref="D27:K27"/>
    <mergeCell ref="L27:M27"/>
    <mergeCell ref="D28:K28"/>
    <mergeCell ref="L28:M28"/>
    <mergeCell ref="D29:K29"/>
    <mergeCell ref="L29:M29"/>
    <mergeCell ref="D30:K30"/>
    <mergeCell ref="B23:E23"/>
    <mergeCell ref="F23:N23"/>
    <mergeCell ref="B24:C24"/>
    <mergeCell ref="D24:K24"/>
    <mergeCell ref="L24:M24"/>
    <mergeCell ref="N24:N25"/>
    <mergeCell ref="B25:K25"/>
    <mergeCell ref="B20:D20"/>
    <mergeCell ref="E20:G20"/>
    <mergeCell ref="H20:I20"/>
    <mergeCell ref="J20:N20"/>
    <mergeCell ref="B21:D21"/>
    <mergeCell ref="E21:G21"/>
    <mergeCell ref="H21:I21"/>
    <mergeCell ref="J21:N21"/>
    <mergeCell ref="G6:G9"/>
    <mergeCell ref="I6:N6"/>
    <mergeCell ref="I7:N7"/>
    <mergeCell ref="I8:N8"/>
    <mergeCell ref="I9:N9"/>
    <mergeCell ref="D11:L11"/>
    <mergeCell ref="B18:D18"/>
    <mergeCell ref="E18:N18"/>
    <mergeCell ref="B19:D19"/>
    <mergeCell ref="E19:G19"/>
    <mergeCell ref="H19:I19"/>
    <mergeCell ref="J19:N19"/>
    <mergeCell ref="B13:N13"/>
    <mergeCell ref="B16:D16"/>
    <mergeCell ref="H16:I16"/>
    <mergeCell ref="J16:N16"/>
    <mergeCell ref="B17:D17"/>
    <mergeCell ref="E17:N17"/>
  </mergeCells>
  <phoneticPr fontId="2"/>
  <conditionalFormatting sqref="Q26:Q47 P54:Q76 P2:P53 AA95 P103:P104 P96:P101 Q102 P106:P111 Q105 P77:P84 P86:P94 S85 P113:P133">
    <cfRule type="cellIs" dxfId="16" priority="21" stopIfTrue="1" operator="equal">
      <formula>"未回答"</formula>
    </cfRule>
  </conditionalFormatting>
  <conditionalFormatting sqref="Q86:T95 Q79:Q85 Q44:S44 Q45 Q46:S48 Q49:Q50 Q4:Q25 Q27:Q43 Q51:S78 T67 R49:S49 AA97:AA99 W86:W87 Q103 Q97:Q101 R102 U97:U101 U102:V102 AA101 R105 Q96:S96 T96:T100 T103:U104 T121:U121 T122:T123 T124:U124 T125:T126 T68:W85 X70:X87 W121:W126 X62:X68 T62:W66 T44:W59 T60:V60 X46:X59 T61:X61 Q131:Q133">
    <cfRule type="cellIs" dxfId="15" priority="20" stopIfTrue="1" operator="greaterThan">
      <formula>1</formula>
    </cfRule>
  </conditionalFormatting>
  <conditionalFormatting sqref="Q38:V42 X40:X44 W39:W42 V43 Q24:Q25 P48:T48 Q26:T37 Q43:T47 Q54:T77">
    <cfRule type="cellIs" dxfId="14" priority="18" stopIfTrue="1" operator="greaterThan">
      <formula>1</formula>
    </cfRule>
  </conditionalFormatting>
  <conditionalFormatting sqref="L26:L47">
    <cfRule type="cellIs" dxfId="13" priority="17" stopIfTrue="1" operator="equal">
      <formula>"☑"</formula>
    </cfRule>
  </conditionalFormatting>
  <conditionalFormatting sqref="Q26:Q47 P24:P47 P54:Q76">
    <cfRule type="cellIs" dxfId="12" priority="16" stopIfTrue="1" operator="equal">
      <formula>"未回答"</formula>
    </cfRule>
  </conditionalFormatting>
  <conditionalFormatting sqref="P49:T49">
    <cfRule type="cellIs" dxfId="11" priority="15" stopIfTrue="1" operator="greaterThan">
      <formula>1</formula>
    </cfRule>
  </conditionalFormatting>
  <conditionalFormatting sqref="AA100">
    <cfRule type="cellIs" dxfId="10" priority="14" stopIfTrue="1" operator="equal">
      <formula>"未回答"</formula>
    </cfRule>
  </conditionalFormatting>
  <conditionalFormatting sqref="AA103">
    <cfRule type="cellIs" dxfId="9" priority="13" stopIfTrue="1" operator="equal">
      <formula>"未回答"</formula>
    </cfRule>
  </conditionalFormatting>
  <conditionalFormatting sqref="AA91">
    <cfRule type="cellIs" dxfId="8" priority="12" stopIfTrue="1" operator="equal">
      <formula>"未回答"</formula>
    </cfRule>
  </conditionalFormatting>
  <conditionalFormatting sqref="AA88">
    <cfRule type="cellIs" dxfId="7" priority="11" stopIfTrue="1" operator="equal">
      <formula>"未回答"</formula>
    </cfRule>
  </conditionalFormatting>
  <conditionalFormatting sqref="Q120 Q125:Q127">
    <cfRule type="cellIs" dxfId="6" priority="7" stopIfTrue="1" operator="greaterThan">
      <formula>1</formula>
    </cfRule>
  </conditionalFormatting>
  <conditionalFormatting sqref="AA61">
    <cfRule type="cellIs" dxfId="5" priority="2" stopIfTrue="1" operator="equal">
      <formula>"未回答"</formula>
    </cfRule>
  </conditionalFormatting>
  <conditionalFormatting sqref="L54:L76">
    <cfRule type="cellIs" dxfId="4" priority="1" stopIfTrue="1" operator="equal">
      <formula>"☑"</formula>
    </cfRule>
  </conditionalFormatting>
  <dataValidations count="20">
    <dataValidation type="list" allowBlank="1" showInputMessage="1" showErrorMessage="1" sqref="L45:M47">
      <formula1>$S$2:$V$2</formula1>
    </dataValidation>
    <dataValidation type="list" allowBlank="1" showInputMessage="1" showErrorMessage="1" promptTitle="相違の有無" prompt="登録内容と現況が異なる場合は「あり」、登録内容と同じ場合は「なし」を選択してください。" sqref="L26:M39">
      <formula1>$T$2:$V$2</formula1>
    </dataValidation>
    <dataValidation allowBlank="1" showInputMessage="1" showErrorMessage="1" promptTitle="報告日" prompt="報告書作成日を西暦で_x000a_「20○○/○○/○○」_x000a_と記入してください。_x000a_※自動的に和暦に変換されます_x000a__x000a_入力例：「2022/10/1」 と入力_x000a_→　「令和4年10月1日」 と表示" sqref="I6:N6"/>
    <dataValidation allowBlank="1" showInputMessage="1" showErrorMessage="1" promptTitle="入居開始年月日" prompt="報告書作成日を西暦で_x000a_「20○○/○○/○○」_x000a_と記入してください。_x000a_※自動的に和暦に変換されます_x000a__x000a_入力例：「2012/9/1」 と入力_x000a_→　「平成24年9月1日」 と表示" sqref="E19:G19"/>
    <dataValidation allowBlank="1" showInputMessage="1" showErrorMessage="1" promptTitle="竣工年月日" prompt="報告書作成日を西暦で_x000a_「20○○/○○/○○」_x000a_と記入してください。_x000a_※自動的に和暦に変換されます_x000a__x000a_入力例：「2012/8/1」 と入力_x000a_→　「平成24年8月1日」 と表示" sqref="J19:N19"/>
    <dataValidation allowBlank="1" showInputMessage="1" showErrorMessage="1" promptTitle="電話番号" prompt="記入内容の確認をする際に使用します。_x000a_左記の報告書記入者の連絡先を記入してください。" sqref="J20:N20"/>
    <dataValidation allowBlank="1" showInputMessage="1" showErrorMessage="1" promptTitle="メールアドレス" prompt="連絡可能なメールアドレスを必ず記入してください。_x000a_※担当者のアドレスでも可能ですが、その場合は担当者が変わっても受信できるようにしてください。_x000a_県からの通知などを連絡する際に使用します。_x000a_" sqref="J21:N21"/>
    <dataValidation allowBlank="1" showInputMessage="1" showErrorMessage="1" promptTitle="報告書記入者氏名" prompt="記入内容の確認をする際に使用します。_x000a_実際の記入者や記入内容を把握している方の氏名を記入してください。_x000a_" sqref="E20:G20"/>
    <dataValidation type="list" allowBlank="1" showInputMessage="1" showErrorMessage="1" promptTitle="相違の有無" prompt="サービスを提供していない場合は「該当なし」を選択してください。_x000a__x000a_サービスを提供している場合は、登録内容と現況が異なる場合は「あり」、登録内容と同じ場合は「なし」を選択してください。" sqref="L40:M44">
      <formula1>$S$2:$V$2</formula1>
    </dataValidation>
    <dataValidation allowBlank="1" showInputMessage="1" showErrorMessage="1" prompt="共同利用設備等として、台所が登録されている場合は、現状共同利用していない場合でも記入が必要です。" sqref="E108:F108 I108:K108"/>
    <dataValidation type="list" allowBlank="1" showInputMessage="1" showErrorMessage="1" prompt="共同利用設備等として、浴室が登録されている場合は、現状共同利用していない場合でも入力が必要です。" sqref="G109">
      <formula1>$Q$109:$R$109</formula1>
    </dataValidation>
    <dataValidation type="list" allowBlank="1" showInputMessage="1" showErrorMessage="1" sqref="E16">
      <formula1>$X$1:$X$12</formula1>
    </dataValidation>
    <dataValidation type="list" allowBlank="1" showInputMessage="1" showErrorMessage="1" prompt="登録内容を必ず確認してください。_x000a__x000a_※登録内容と現況が異なる場合は、変更登録が必要です。" sqref="E121:F121">
      <formula1>$Q$116:$Q$118</formula1>
    </dataValidation>
    <dataValidation type="list" allowBlank="1" showInputMessage="1" showErrorMessage="1" prompt="登録内容を必ず確認してください。_x000a__x000a_※登録内容と現況が異なる場合は、変更登録が必要です。" sqref="G121:L121 E124:L124">
      <formula1>$Q$116:$Q$119</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 sqref="L54:M60 L62:M72 L74:M75">
      <formula1>$T$5:$V$5</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_x000a__x000a_前払金がない場合は、「該当なし」を選択してください。" sqref="L61:M61">
      <formula1>$S$5:$V$5</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_x000a__x000a_登録変更事項がない場合は、「該当なし」を選択してください。_x000a_" sqref="L76:M76">
      <formula1>$S$5:$V$5</formula1>
    </dataValidation>
    <dataValidation type="list" allowBlank="1" showInputMessage="1" showErrorMessage="1" promptTitle="適合性の有無" prompt="登録業務の現在の状況について、法令に適合している場合は「はい」、適合していない場合は「いいえ」を選択してください。_x000a__x000a_住宅の管理やサービス提供を委託していない場合は、「該当なし」を選択してください。_x000a_" sqref="L73:M73">
      <formula1>$S$5:$V$5</formula1>
    </dataValidation>
    <dataValidation type="list" allowBlank="1" showInputMessage="1" showErrorMessage="1" sqref="J128:K131 J132:K133">
      <formula1>$Q$128:$Q$130</formula1>
    </dataValidation>
    <dataValidation allowBlank="1" showInputMessage="1" showErrorMessage="1" promptTitle="併設施設のサービスを利用している入居者数" prompt="利用者のうち、入居者のみの人数を記載してください。" sqref="L128:N131 L132:N133"/>
  </dataValidations>
  <printOptions horizontalCentered="1"/>
  <pageMargins left="0.31496062992125984" right="0.31496062992125984" top="0.55118110236220474" bottom="0.55118110236220474" header="0.31496062992125984" footer="0.31496062992125984"/>
  <pageSetup paperSize="9" scale="88" fitToHeight="0" orientation="portrait" blackAndWhite="1" r:id="rId1"/>
  <rowBreaks count="2" manualBreakCount="2">
    <brk id="50" max="14" man="1"/>
    <brk id="8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129"/>
  <sheetViews>
    <sheetView view="pageBreakPreview" zoomScaleNormal="100" zoomScaleSheetLayoutView="100" workbookViewId="0">
      <selection activeCell="AA69" sqref="AA69"/>
    </sheetView>
  </sheetViews>
  <sheetFormatPr defaultRowHeight="13"/>
  <cols>
    <col min="1" max="1" width="0.6640625" style="104" customWidth="1"/>
    <col min="2" max="2" width="3.33203125" style="104" customWidth="1"/>
    <col min="3" max="10" width="2.5" style="104" customWidth="1"/>
    <col min="11" max="13" width="2.58203125" style="104" customWidth="1"/>
    <col min="14" max="26" width="2.5" style="104" customWidth="1"/>
    <col min="27" max="30" width="2.6640625" style="104" customWidth="1"/>
    <col min="31" max="33" width="2.5" style="104" customWidth="1"/>
    <col min="34" max="34" width="0.6640625" style="105" customWidth="1"/>
    <col min="35" max="35" width="0.6640625" style="104" customWidth="1"/>
    <col min="36" max="39" width="2.83203125" style="104" hidden="1" customWidth="1"/>
    <col min="40" max="40" width="3.5" style="278" hidden="1" customWidth="1"/>
    <col min="41" max="41" width="2" style="278" customWidth="1"/>
    <col min="42" max="257" width="8.83203125" style="104"/>
    <col min="258" max="258" width="0.6640625" style="104" customWidth="1"/>
    <col min="259" max="259" width="3.33203125" style="104" customWidth="1"/>
    <col min="260" max="267" width="2.5" style="104" customWidth="1"/>
    <col min="268" max="270" width="2.58203125" style="104" customWidth="1"/>
    <col min="271" max="283" width="2.5" style="104" customWidth="1"/>
    <col min="284" max="287" width="2.6640625" style="104" customWidth="1"/>
    <col min="288" max="290" width="2.5" style="104" customWidth="1"/>
    <col min="291" max="292" width="0.6640625" style="104" customWidth="1"/>
    <col min="293" max="513" width="8.83203125" style="104"/>
    <col min="514" max="514" width="0.6640625" style="104" customWidth="1"/>
    <col min="515" max="515" width="3.33203125" style="104" customWidth="1"/>
    <col min="516" max="523" width="2.5" style="104" customWidth="1"/>
    <col min="524" max="526" width="2.58203125" style="104" customWidth="1"/>
    <col min="527" max="539" width="2.5" style="104" customWidth="1"/>
    <col min="540" max="543" width="2.6640625" style="104" customWidth="1"/>
    <col min="544" max="546" width="2.5" style="104" customWidth="1"/>
    <col min="547" max="548" width="0.6640625" style="104" customWidth="1"/>
    <col min="549" max="769" width="8.83203125" style="104"/>
    <col min="770" max="770" width="0.6640625" style="104" customWidth="1"/>
    <col min="771" max="771" width="3.33203125" style="104" customWidth="1"/>
    <col min="772" max="779" width="2.5" style="104" customWidth="1"/>
    <col min="780" max="782" width="2.58203125" style="104" customWidth="1"/>
    <col min="783" max="795" width="2.5" style="104" customWidth="1"/>
    <col min="796" max="799" width="2.6640625" style="104" customWidth="1"/>
    <col min="800" max="802" width="2.5" style="104" customWidth="1"/>
    <col min="803" max="804" width="0.6640625" style="104" customWidth="1"/>
    <col min="805" max="1025" width="8.83203125" style="104"/>
    <col min="1026" max="1026" width="0.6640625" style="104" customWidth="1"/>
    <col min="1027" max="1027" width="3.33203125" style="104" customWidth="1"/>
    <col min="1028" max="1035" width="2.5" style="104" customWidth="1"/>
    <col min="1036" max="1038" width="2.58203125" style="104" customWidth="1"/>
    <col min="1039" max="1051" width="2.5" style="104" customWidth="1"/>
    <col min="1052" max="1055" width="2.6640625" style="104" customWidth="1"/>
    <col min="1056" max="1058" width="2.5" style="104" customWidth="1"/>
    <col min="1059" max="1060" width="0.6640625" style="104" customWidth="1"/>
    <col min="1061" max="1281" width="8.83203125" style="104"/>
    <col min="1282" max="1282" width="0.6640625" style="104" customWidth="1"/>
    <col min="1283" max="1283" width="3.33203125" style="104" customWidth="1"/>
    <col min="1284" max="1291" width="2.5" style="104" customWidth="1"/>
    <col min="1292" max="1294" width="2.58203125" style="104" customWidth="1"/>
    <col min="1295" max="1307" width="2.5" style="104" customWidth="1"/>
    <col min="1308" max="1311" width="2.6640625" style="104" customWidth="1"/>
    <col min="1312" max="1314" width="2.5" style="104" customWidth="1"/>
    <col min="1315" max="1316" width="0.6640625" style="104" customWidth="1"/>
    <col min="1317" max="1537" width="8.83203125" style="104"/>
    <col min="1538" max="1538" width="0.6640625" style="104" customWidth="1"/>
    <col min="1539" max="1539" width="3.33203125" style="104" customWidth="1"/>
    <col min="1540" max="1547" width="2.5" style="104" customWidth="1"/>
    <col min="1548" max="1550" width="2.58203125" style="104" customWidth="1"/>
    <col min="1551" max="1563" width="2.5" style="104" customWidth="1"/>
    <col min="1564" max="1567" width="2.6640625" style="104" customWidth="1"/>
    <col min="1568" max="1570" width="2.5" style="104" customWidth="1"/>
    <col min="1571" max="1572" width="0.6640625" style="104" customWidth="1"/>
    <col min="1573" max="1793" width="8.83203125" style="104"/>
    <col min="1794" max="1794" width="0.6640625" style="104" customWidth="1"/>
    <col min="1795" max="1795" width="3.33203125" style="104" customWidth="1"/>
    <col min="1796" max="1803" width="2.5" style="104" customWidth="1"/>
    <col min="1804" max="1806" width="2.58203125" style="104" customWidth="1"/>
    <col min="1807" max="1819" width="2.5" style="104" customWidth="1"/>
    <col min="1820" max="1823" width="2.6640625" style="104" customWidth="1"/>
    <col min="1824" max="1826" width="2.5" style="104" customWidth="1"/>
    <col min="1827" max="1828" width="0.6640625" style="104" customWidth="1"/>
    <col min="1829" max="2049" width="8.83203125" style="104"/>
    <col min="2050" max="2050" width="0.6640625" style="104" customWidth="1"/>
    <col min="2051" max="2051" width="3.33203125" style="104" customWidth="1"/>
    <col min="2052" max="2059" width="2.5" style="104" customWidth="1"/>
    <col min="2060" max="2062" width="2.58203125" style="104" customWidth="1"/>
    <col min="2063" max="2075" width="2.5" style="104" customWidth="1"/>
    <col min="2076" max="2079" width="2.6640625" style="104" customWidth="1"/>
    <col min="2080" max="2082" width="2.5" style="104" customWidth="1"/>
    <col min="2083" max="2084" width="0.6640625" style="104" customWidth="1"/>
    <col min="2085" max="2305" width="8.83203125" style="104"/>
    <col min="2306" max="2306" width="0.6640625" style="104" customWidth="1"/>
    <col min="2307" max="2307" width="3.33203125" style="104" customWidth="1"/>
    <col min="2308" max="2315" width="2.5" style="104" customWidth="1"/>
    <col min="2316" max="2318" width="2.58203125" style="104" customWidth="1"/>
    <col min="2319" max="2331" width="2.5" style="104" customWidth="1"/>
    <col min="2332" max="2335" width="2.6640625" style="104" customWidth="1"/>
    <col min="2336" max="2338" width="2.5" style="104" customWidth="1"/>
    <col min="2339" max="2340" width="0.6640625" style="104" customWidth="1"/>
    <col min="2341" max="2561" width="8.83203125" style="104"/>
    <col min="2562" max="2562" width="0.6640625" style="104" customWidth="1"/>
    <col min="2563" max="2563" width="3.33203125" style="104" customWidth="1"/>
    <col min="2564" max="2571" width="2.5" style="104" customWidth="1"/>
    <col min="2572" max="2574" width="2.58203125" style="104" customWidth="1"/>
    <col min="2575" max="2587" width="2.5" style="104" customWidth="1"/>
    <col min="2588" max="2591" width="2.6640625" style="104" customWidth="1"/>
    <col min="2592" max="2594" width="2.5" style="104" customWidth="1"/>
    <col min="2595" max="2596" width="0.6640625" style="104" customWidth="1"/>
    <col min="2597" max="2817" width="8.83203125" style="104"/>
    <col min="2818" max="2818" width="0.6640625" style="104" customWidth="1"/>
    <col min="2819" max="2819" width="3.33203125" style="104" customWidth="1"/>
    <col min="2820" max="2827" width="2.5" style="104" customWidth="1"/>
    <col min="2828" max="2830" width="2.58203125" style="104" customWidth="1"/>
    <col min="2831" max="2843" width="2.5" style="104" customWidth="1"/>
    <col min="2844" max="2847" width="2.6640625" style="104" customWidth="1"/>
    <col min="2848" max="2850" width="2.5" style="104" customWidth="1"/>
    <col min="2851" max="2852" width="0.6640625" style="104" customWidth="1"/>
    <col min="2853" max="3073" width="8.83203125" style="104"/>
    <col min="3074" max="3074" width="0.6640625" style="104" customWidth="1"/>
    <col min="3075" max="3075" width="3.33203125" style="104" customWidth="1"/>
    <col min="3076" max="3083" width="2.5" style="104" customWidth="1"/>
    <col min="3084" max="3086" width="2.58203125" style="104" customWidth="1"/>
    <col min="3087" max="3099" width="2.5" style="104" customWidth="1"/>
    <col min="3100" max="3103" width="2.6640625" style="104" customWidth="1"/>
    <col min="3104" max="3106" width="2.5" style="104" customWidth="1"/>
    <col min="3107" max="3108" width="0.6640625" style="104" customWidth="1"/>
    <col min="3109" max="3329" width="8.83203125" style="104"/>
    <col min="3330" max="3330" width="0.6640625" style="104" customWidth="1"/>
    <col min="3331" max="3331" width="3.33203125" style="104" customWidth="1"/>
    <col min="3332" max="3339" width="2.5" style="104" customWidth="1"/>
    <col min="3340" max="3342" width="2.58203125" style="104" customWidth="1"/>
    <col min="3343" max="3355" width="2.5" style="104" customWidth="1"/>
    <col min="3356" max="3359" width="2.6640625" style="104" customWidth="1"/>
    <col min="3360" max="3362" width="2.5" style="104" customWidth="1"/>
    <col min="3363" max="3364" width="0.6640625" style="104" customWidth="1"/>
    <col min="3365" max="3585" width="8.83203125" style="104"/>
    <col min="3586" max="3586" width="0.6640625" style="104" customWidth="1"/>
    <col min="3587" max="3587" width="3.33203125" style="104" customWidth="1"/>
    <col min="3588" max="3595" width="2.5" style="104" customWidth="1"/>
    <col min="3596" max="3598" width="2.58203125" style="104" customWidth="1"/>
    <col min="3599" max="3611" width="2.5" style="104" customWidth="1"/>
    <col min="3612" max="3615" width="2.6640625" style="104" customWidth="1"/>
    <col min="3616" max="3618" width="2.5" style="104" customWidth="1"/>
    <col min="3619" max="3620" width="0.6640625" style="104" customWidth="1"/>
    <col min="3621" max="3841" width="8.83203125" style="104"/>
    <col min="3842" max="3842" width="0.6640625" style="104" customWidth="1"/>
    <col min="3843" max="3843" width="3.33203125" style="104" customWidth="1"/>
    <col min="3844" max="3851" width="2.5" style="104" customWidth="1"/>
    <col min="3852" max="3854" width="2.58203125" style="104" customWidth="1"/>
    <col min="3855" max="3867" width="2.5" style="104" customWidth="1"/>
    <col min="3868" max="3871" width="2.6640625" style="104" customWidth="1"/>
    <col min="3872" max="3874" width="2.5" style="104" customWidth="1"/>
    <col min="3875" max="3876" width="0.6640625" style="104" customWidth="1"/>
    <col min="3877" max="4097" width="8.83203125" style="104"/>
    <col min="4098" max="4098" width="0.6640625" style="104" customWidth="1"/>
    <col min="4099" max="4099" width="3.33203125" style="104" customWidth="1"/>
    <col min="4100" max="4107" width="2.5" style="104" customWidth="1"/>
    <col min="4108" max="4110" width="2.58203125" style="104" customWidth="1"/>
    <col min="4111" max="4123" width="2.5" style="104" customWidth="1"/>
    <col min="4124" max="4127" width="2.6640625" style="104" customWidth="1"/>
    <col min="4128" max="4130" width="2.5" style="104" customWidth="1"/>
    <col min="4131" max="4132" width="0.6640625" style="104" customWidth="1"/>
    <col min="4133" max="4353" width="8.83203125" style="104"/>
    <col min="4354" max="4354" width="0.6640625" style="104" customWidth="1"/>
    <col min="4355" max="4355" width="3.33203125" style="104" customWidth="1"/>
    <col min="4356" max="4363" width="2.5" style="104" customWidth="1"/>
    <col min="4364" max="4366" width="2.58203125" style="104" customWidth="1"/>
    <col min="4367" max="4379" width="2.5" style="104" customWidth="1"/>
    <col min="4380" max="4383" width="2.6640625" style="104" customWidth="1"/>
    <col min="4384" max="4386" width="2.5" style="104" customWidth="1"/>
    <col min="4387" max="4388" width="0.6640625" style="104" customWidth="1"/>
    <col min="4389" max="4609" width="8.83203125" style="104"/>
    <col min="4610" max="4610" width="0.6640625" style="104" customWidth="1"/>
    <col min="4611" max="4611" width="3.33203125" style="104" customWidth="1"/>
    <col min="4612" max="4619" width="2.5" style="104" customWidth="1"/>
    <col min="4620" max="4622" width="2.58203125" style="104" customWidth="1"/>
    <col min="4623" max="4635" width="2.5" style="104" customWidth="1"/>
    <col min="4636" max="4639" width="2.6640625" style="104" customWidth="1"/>
    <col min="4640" max="4642" width="2.5" style="104" customWidth="1"/>
    <col min="4643" max="4644" width="0.6640625" style="104" customWidth="1"/>
    <col min="4645" max="4865" width="8.83203125" style="104"/>
    <col min="4866" max="4866" width="0.6640625" style="104" customWidth="1"/>
    <col min="4867" max="4867" width="3.33203125" style="104" customWidth="1"/>
    <col min="4868" max="4875" width="2.5" style="104" customWidth="1"/>
    <col min="4876" max="4878" width="2.58203125" style="104" customWidth="1"/>
    <col min="4879" max="4891" width="2.5" style="104" customWidth="1"/>
    <col min="4892" max="4895" width="2.6640625" style="104" customWidth="1"/>
    <col min="4896" max="4898" width="2.5" style="104" customWidth="1"/>
    <col min="4899" max="4900" width="0.6640625" style="104" customWidth="1"/>
    <col min="4901" max="5121" width="8.83203125" style="104"/>
    <col min="5122" max="5122" width="0.6640625" style="104" customWidth="1"/>
    <col min="5123" max="5123" width="3.33203125" style="104" customWidth="1"/>
    <col min="5124" max="5131" width="2.5" style="104" customWidth="1"/>
    <col min="5132" max="5134" width="2.58203125" style="104" customWidth="1"/>
    <col min="5135" max="5147" width="2.5" style="104" customWidth="1"/>
    <col min="5148" max="5151" width="2.6640625" style="104" customWidth="1"/>
    <col min="5152" max="5154" width="2.5" style="104" customWidth="1"/>
    <col min="5155" max="5156" width="0.6640625" style="104" customWidth="1"/>
    <col min="5157" max="5377" width="8.83203125" style="104"/>
    <col min="5378" max="5378" width="0.6640625" style="104" customWidth="1"/>
    <col min="5379" max="5379" width="3.33203125" style="104" customWidth="1"/>
    <col min="5380" max="5387" width="2.5" style="104" customWidth="1"/>
    <col min="5388" max="5390" width="2.58203125" style="104" customWidth="1"/>
    <col min="5391" max="5403" width="2.5" style="104" customWidth="1"/>
    <col min="5404" max="5407" width="2.6640625" style="104" customWidth="1"/>
    <col min="5408" max="5410" width="2.5" style="104" customWidth="1"/>
    <col min="5411" max="5412" width="0.6640625" style="104" customWidth="1"/>
    <col min="5413" max="5633" width="8.83203125" style="104"/>
    <col min="5634" max="5634" width="0.6640625" style="104" customWidth="1"/>
    <col min="5635" max="5635" width="3.33203125" style="104" customWidth="1"/>
    <col min="5636" max="5643" width="2.5" style="104" customWidth="1"/>
    <col min="5644" max="5646" width="2.58203125" style="104" customWidth="1"/>
    <col min="5647" max="5659" width="2.5" style="104" customWidth="1"/>
    <col min="5660" max="5663" width="2.6640625" style="104" customWidth="1"/>
    <col min="5664" max="5666" width="2.5" style="104" customWidth="1"/>
    <col min="5667" max="5668" width="0.6640625" style="104" customWidth="1"/>
    <col min="5669" max="5889" width="8.83203125" style="104"/>
    <col min="5890" max="5890" width="0.6640625" style="104" customWidth="1"/>
    <col min="5891" max="5891" width="3.33203125" style="104" customWidth="1"/>
    <col min="5892" max="5899" width="2.5" style="104" customWidth="1"/>
    <col min="5900" max="5902" width="2.58203125" style="104" customWidth="1"/>
    <col min="5903" max="5915" width="2.5" style="104" customWidth="1"/>
    <col min="5916" max="5919" width="2.6640625" style="104" customWidth="1"/>
    <col min="5920" max="5922" width="2.5" style="104" customWidth="1"/>
    <col min="5923" max="5924" width="0.6640625" style="104" customWidth="1"/>
    <col min="5925" max="6145" width="8.83203125" style="104"/>
    <col min="6146" max="6146" width="0.6640625" style="104" customWidth="1"/>
    <col min="6147" max="6147" width="3.33203125" style="104" customWidth="1"/>
    <col min="6148" max="6155" width="2.5" style="104" customWidth="1"/>
    <col min="6156" max="6158" width="2.58203125" style="104" customWidth="1"/>
    <col min="6159" max="6171" width="2.5" style="104" customWidth="1"/>
    <col min="6172" max="6175" width="2.6640625" style="104" customWidth="1"/>
    <col min="6176" max="6178" width="2.5" style="104" customWidth="1"/>
    <col min="6179" max="6180" width="0.6640625" style="104" customWidth="1"/>
    <col min="6181" max="6401" width="8.83203125" style="104"/>
    <col min="6402" max="6402" width="0.6640625" style="104" customWidth="1"/>
    <col min="6403" max="6403" width="3.33203125" style="104" customWidth="1"/>
    <col min="6404" max="6411" width="2.5" style="104" customWidth="1"/>
    <col min="6412" max="6414" width="2.58203125" style="104" customWidth="1"/>
    <col min="6415" max="6427" width="2.5" style="104" customWidth="1"/>
    <col min="6428" max="6431" width="2.6640625" style="104" customWidth="1"/>
    <col min="6432" max="6434" width="2.5" style="104" customWidth="1"/>
    <col min="6435" max="6436" width="0.6640625" style="104" customWidth="1"/>
    <col min="6437" max="6657" width="8.83203125" style="104"/>
    <col min="6658" max="6658" width="0.6640625" style="104" customWidth="1"/>
    <col min="6659" max="6659" width="3.33203125" style="104" customWidth="1"/>
    <col min="6660" max="6667" width="2.5" style="104" customWidth="1"/>
    <col min="6668" max="6670" width="2.58203125" style="104" customWidth="1"/>
    <col min="6671" max="6683" width="2.5" style="104" customWidth="1"/>
    <col min="6684" max="6687" width="2.6640625" style="104" customWidth="1"/>
    <col min="6688" max="6690" width="2.5" style="104" customWidth="1"/>
    <col min="6691" max="6692" width="0.6640625" style="104" customWidth="1"/>
    <col min="6693" max="6913" width="8.83203125" style="104"/>
    <col min="6914" max="6914" width="0.6640625" style="104" customWidth="1"/>
    <col min="6915" max="6915" width="3.33203125" style="104" customWidth="1"/>
    <col min="6916" max="6923" width="2.5" style="104" customWidth="1"/>
    <col min="6924" max="6926" width="2.58203125" style="104" customWidth="1"/>
    <col min="6927" max="6939" width="2.5" style="104" customWidth="1"/>
    <col min="6940" max="6943" width="2.6640625" style="104" customWidth="1"/>
    <col min="6944" max="6946" width="2.5" style="104" customWidth="1"/>
    <col min="6947" max="6948" width="0.6640625" style="104" customWidth="1"/>
    <col min="6949" max="7169" width="8.83203125" style="104"/>
    <col min="7170" max="7170" width="0.6640625" style="104" customWidth="1"/>
    <col min="7171" max="7171" width="3.33203125" style="104" customWidth="1"/>
    <col min="7172" max="7179" width="2.5" style="104" customWidth="1"/>
    <col min="7180" max="7182" width="2.58203125" style="104" customWidth="1"/>
    <col min="7183" max="7195" width="2.5" style="104" customWidth="1"/>
    <col min="7196" max="7199" width="2.6640625" style="104" customWidth="1"/>
    <col min="7200" max="7202" width="2.5" style="104" customWidth="1"/>
    <col min="7203" max="7204" width="0.6640625" style="104" customWidth="1"/>
    <col min="7205" max="7425" width="8.83203125" style="104"/>
    <col min="7426" max="7426" width="0.6640625" style="104" customWidth="1"/>
    <col min="7427" max="7427" width="3.33203125" style="104" customWidth="1"/>
    <col min="7428" max="7435" width="2.5" style="104" customWidth="1"/>
    <col min="7436" max="7438" width="2.58203125" style="104" customWidth="1"/>
    <col min="7439" max="7451" width="2.5" style="104" customWidth="1"/>
    <col min="7452" max="7455" width="2.6640625" style="104" customWidth="1"/>
    <col min="7456" max="7458" width="2.5" style="104" customWidth="1"/>
    <col min="7459" max="7460" width="0.6640625" style="104" customWidth="1"/>
    <col min="7461" max="7681" width="8.83203125" style="104"/>
    <col min="7682" max="7682" width="0.6640625" style="104" customWidth="1"/>
    <col min="7683" max="7683" width="3.33203125" style="104" customWidth="1"/>
    <col min="7684" max="7691" width="2.5" style="104" customWidth="1"/>
    <col min="7692" max="7694" width="2.58203125" style="104" customWidth="1"/>
    <col min="7695" max="7707" width="2.5" style="104" customWidth="1"/>
    <col min="7708" max="7711" width="2.6640625" style="104" customWidth="1"/>
    <col min="7712" max="7714" width="2.5" style="104" customWidth="1"/>
    <col min="7715" max="7716" width="0.6640625" style="104" customWidth="1"/>
    <col min="7717" max="7937" width="8.83203125" style="104"/>
    <col min="7938" max="7938" width="0.6640625" style="104" customWidth="1"/>
    <col min="7939" max="7939" width="3.33203125" style="104" customWidth="1"/>
    <col min="7940" max="7947" width="2.5" style="104" customWidth="1"/>
    <col min="7948" max="7950" width="2.58203125" style="104" customWidth="1"/>
    <col min="7951" max="7963" width="2.5" style="104" customWidth="1"/>
    <col min="7964" max="7967" width="2.6640625" style="104" customWidth="1"/>
    <col min="7968" max="7970" width="2.5" style="104" customWidth="1"/>
    <col min="7971" max="7972" width="0.6640625" style="104" customWidth="1"/>
    <col min="7973" max="8193" width="8.83203125" style="104"/>
    <col min="8194" max="8194" width="0.6640625" style="104" customWidth="1"/>
    <col min="8195" max="8195" width="3.33203125" style="104" customWidth="1"/>
    <col min="8196" max="8203" width="2.5" style="104" customWidth="1"/>
    <col min="8204" max="8206" width="2.58203125" style="104" customWidth="1"/>
    <col min="8207" max="8219" width="2.5" style="104" customWidth="1"/>
    <col min="8220" max="8223" width="2.6640625" style="104" customWidth="1"/>
    <col min="8224" max="8226" width="2.5" style="104" customWidth="1"/>
    <col min="8227" max="8228" width="0.6640625" style="104" customWidth="1"/>
    <col min="8229" max="8449" width="8.83203125" style="104"/>
    <col min="8450" max="8450" width="0.6640625" style="104" customWidth="1"/>
    <col min="8451" max="8451" width="3.33203125" style="104" customWidth="1"/>
    <col min="8452" max="8459" width="2.5" style="104" customWidth="1"/>
    <col min="8460" max="8462" width="2.58203125" style="104" customWidth="1"/>
    <col min="8463" max="8475" width="2.5" style="104" customWidth="1"/>
    <col min="8476" max="8479" width="2.6640625" style="104" customWidth="1"/>
    <col min="8480" max="8482" width="2.5" style="104" customWidth="1"/>
    <col min="8483" max="8484" width="0.6640625" style="104" customWidth="1"/>
    <col min="8485" max="8705" width="8.83203125" style="104"/>
    <col min="8706" max="8706" width="0.6640625" style="104" customWidth="1"/>
    <col min="8707" max="8707" width="3.33203125" style="104" customWidth="1"/>
    <col min="8708" max="8715" width="2.5" style="104" customWidth="1"/>
    <col min="8716" max="8718" width="2.58203125" style="104" customWidth="1"/>
    <col min="8719" max="8731" width="2.5" style="104" customWidth="1"/>
    <col min="8732" max="8735" width="2.6640625" style="104" customWidth="1"/>
    <col min="8736" max="8738" width="2.5" style="104" customWidth="1"/>
    <col min="8739" max="8740" width="0.6640625" style="104" customWidth="1"/>
    <col min="8741" max="8961" width="8.83203125" style="104"/>
    <col min="8962" max="8962" width="0.6640625" style="104" customWidth="1"/>
    <col min="8963" max="8963" width="3.33203125" style="104" customWidth="1"/>
    <col min="8964" max="8971" width="2.5" style="104" customWidth="1"/>
    <col min="8972" max="8974" width="2.58203125" style="104" customWidth="1"/>
    <col min="8975" max="8987" width="2.5" style="104" customWidth="1"/>
    <col min="8988" max="8991" width="2.6640625" style="104" customWidth="1"/>
    <col min="8992" max="8994" width="2.5" style="104" customWidth="1"/>
    <col min="8995" max="8996" width="0.6640625" style="104" customWidth="1"/>
    <col min="8997" max="9217" width="8.83203125" style="104"/>
    <col min="9218" max="9218" width="0.6640625" style="104" customWidth="1"/>
    <col min="9219" max="9219" width="3.33203125" style="104" customWidth="1"/>
    <col min="9220" max="9227" width="2.5" style="104" customWidth="1"/>
    <col min="9228" max="9230" width="2.58203125" style="104" customWidth="1"/>
    <col min="9231" max="9243" width="2.5" style="104" customWidth="1"/>
    <col min="9244" max="9247" width="2.6640625" style="104" customWidth="1"/>
    <col min="9248" max="9250" width="2.5" style="104" customWidth="1"/>
    <col min="9251" max="9252" width="0.6640625" style="104" customWidth="1"/>
    <col min="9253" max="9473" width="8.83203125" style="104"/>
    <col min="9474" max="9474" width="0.6640625" style="104" customWidth="1"/>
    <col min="9475" max="9475" width="3.33203125" style="104" customWidth="1"/>
    <col min="9476" max="9483" width="2.5" style="104" customWidth="1"/>
    <col min="9484" max="9486" width="2.58203125" style="104" customWidth="1"/>
    <col min="9487" max="9499" width="2.5" style="104" customWidth="1"/>
    <col min="9500" max="9503" width="2.6640625" style="104" customWidth="1"/>
    <col min="9504" max="9506" width="2.5" style="104" customWidth="1"/>
    <col min="9507" max="9508" width="0.6640625" style="104" customWidth="1"/>
    <col min="9509" max="9729" width="8.83203125" style="104"/>
    <col min="9730" max="9730" width="0.6640625" style="104" customWidth="1"/>
    <col min="9731" max="9731" width="3.33203125" style="104" customWidth="1"/>
    <col min="9732" max="9739" width="2.5" style="104" customWidth="1"/>
    <col min="9740" max="9742" width="2.58203125" style="104" customWidth="1"/>
    <col min="9743" max="9755" width="2.5" style="104" customWidth="1"/>
    <col min="9756" max="9759" width="2.6640625" style="104" customWidth="1"/>
    <col min="9760" max="9762" width="2.5" style="104" customWidth="1"/>
    <col min="9763" max="9764" width="0.6640625" style="104" customWidth="1"/>
    <col min="9765" max="9985" width="8.83203125" style="104"/>
    <col min="9986" max="9986" width="0.6640625" style="104" customWidth="1"/>
    <col min="9987" max="9987" width="3.33203125" style="104" customWidth="1"/>
    <col min="9988" max="9995" width="2.5" style="104" customWidth="1"/>
    <col min="9996" max="9998" width="2.58203125" style="104" customWidth="1"/>
    <col min="9999" max="10011" width="2.5" style="104" customWidth="1"/>
    <col min="10012" max="10015" width="2.6640625" style="104" customWidth="1"/>
    <col min="10016" max="10018" width="2.5" style="104" customWidth="1"/>
    <col min="10019" max="10020" width="0.6640625" style="104" customWidth="1"/>
    <col min="10021" max="10241" width="8.83203125" style="104"/>
    <col min="10242" max="10242" width="0.6640625" style="104" customWidth="1"/>
    <col min="10243" max="10243" width="3.33203125" style="104" customWidth="1"/>
    <col min="10244" max="10251" width="2.5" style="104" customWidth="1"/>
    <col min="10252" max="10254" width="2.58203125" style="104" customWidth="1"/>
    <col min="10255" max="10267" width="2.5" style="104" customWidth="1"/>
    <col min="10268" max="10271" width="2.6640625" style="104" customWidth="1"/>
    <col min="10272" max="10274" width="2.5" style="104" customWidth="1"/>
    <col min="10275" max="10276" width="0.6640625" style="104" customWidth="1"/>
    <col min="10277" max="10497" width="8.83203125" style="104"/>
    <col min="10498" max="10498" width="0.6640625" style="104" customWidth="1"/>
    <col min="10499" max="10499" width="3.33203125" style="104" customWidth="1"/>
    <col min="10500" max="10507" width="2.5" style="104" customWidth="1"/>
    <col min="10508" max="10510" width="2.58203125" style="104" customWidth="1"/>
    <col min="10511" max="10523" width="2.5" style="104" customWidth="1"/>
    <col min="10524" max="10527" width="2.6640625" style="104" customWidth="1"/>
    <col min="10528" max="10530" width="2.5" style="104" customWidth="1"/>
    <col min="10531" max="10532" width="0.6640625" style="104" customWidth="1"/>
    <col min="10533" max="10753" width="8.83203125" style="104"/>
    <col min="10754" max="10754" width="0.6640625" style="104" customWidth="1"/>
    <col min="10755" max="10755" width="3.33203125" style="104" customWidth="1"/>
    <col min="10756" max="10763" width="2.5" style="104" customWidth="1"/>
    <col min="10764" max="10766" width="2.58203125" style="104" customWidth="1"/>
    <col min="10767" max="10779" width="2.5" style="104" customWidth="1"/>
    <col min="10780" max="10783" width="2.6640625" style="104" customWidth="1"/>
    <col min="10784" max="10786" width="2.5" style="104" customWidth="1"/>
    <col min="10787" max="10788" width="0.6640625" style="104" customWidth="1"/>
    <col min="10789" max="11009" width="8.83203125" style="104"/>
    <col min="11010" max="11010" width="0.6640625" style="104" customWidth="1"/>
    <col min="11011" max="11011" width="3.33203125" style="104" customWidth="1"/>
    <col min="11012" max="11019" width="2.5" style="104" customWidth="1"/>
    <col min="11020" max="11022" width="2.58203125" style="104" customWidth="1"/>
    <col min="11023" max="11035" width="2.5" style="104" customWidth="1"/>
    <col min="11036" max="11039" width="2.6640625" style="104" customWidth="1"/>
    <col min="11040" max="11042" width="2.5" style="104" customWidth="1"/>
    <col min="11043" max="11044" width="0.6640625" style="104" customWidth="1"/>
    <col min="11045" max="11265" width="8.83203125" style="104"/>
    <col min="11266" max="11266" width="0.6640625" style="104" customWidth="1"/>
    <col min="11267" max="11267" width="3.33203125" style="104" customWidth="1"/>
    <col min="11268" max="11275" width="2.5" style="104" customWidth="1"/>
    <col min="11276" max="11278" width="2.58203125" style="104" customWidth="1"/>
    <col min="11279" max="11291" width="2.5" style="104" customWidth="1"/>
    <col min="11292" max="11295" width="2.6640625" style="104" customWidth="1"/>
    <col min="11296" max="11298" width="2.5" style="104" customWidth="1"/>
    <col min="11299" max="11300" width="0.6640625" style="104" customWidth="1"/>
    <col min="11301" max="11521" width="8.83203125" style="104"/>
    <col min="11522" max="11522" width="0.6640625" style="104" customWidth="1"/>
    <col min="11523" max="11523" width="3.33203125" style="104" customWidth="1"/>
    <col min="11524" max="11531" width="2.5" style="104" customWidth="1"/>
    <col min="11532" max="11534" width="2.58203125" style="104" customWidth="1"/>
    <col min="11535" max="11547" width="2.5" style="104" customWidth="1"/>
    <col min="11548" max="11551" width="2.6640625" style="104" customWidth="1"/>
    <col min="11552" max="11554" width="2.5" style="104" customWidth="1"/>
    <col min="11555" max="11556" width="0.6640625" style="104" customWidth="1"/>
    <col min="11557" max="11777" width="8.83203125" style="104"/>
    <col min="11778" max="11778" width="0.6640625" style="104" customWidth="1"/>
    <col min="11779" max="11779" width="3.33203125" style="104" customWidth="1"/>
    <col min="11780" max="11787" width="2.5" style="104" customWidth="1"/>
    <col min="11788" max="11790" width="2.58203125" style="104" customWidth="1"/>
    <col min="11791" max="11803" width="2.5" style="104" customWidth="1"/>
    <col min="11804" max="11807" width="2.6640625" style="104" customWidth="1"/>
    <col min="11808" max="11810" width="2.5" style="104" customWidth="1"/>
    <col min="11811" max="11812" width="0.6640625" style="104" customWidth="1"/>
    <col min="11813" max="12033" width="8.83203125" style="104"/>
    <col min="12034" max="12034" width="0.6640625" style="104" customWidth="1"/>
    <col min="12035" max="12035" width="3.33203125" style="104" customWidth="1"/>
    <col min="12036" max="12043" width="2.5" style="104" customWidth="1"/>
    <col min="12044" max="12046" width="2.58203125" style="104" customWidth="1"/>
    <col min="12047" max="12059" width="2.5" style="104" customWidth="1"/>
    <col min="12060" max="12063" width="2.6640625" style="104" customWidth="1"/>
    <col min="12064" max="12066" width="2.5" style="104" customWidth="1"/>
    <col min="12067" max="12068" width="0.6640625" style="104" customWidth="1"/>
    <col min="12069" max="12289" width="8.83203125" style="104"/>
    <col min="12290" max="12290" width="0.6640625" style="104" customWidth="1"/>
    <col min="12291" max="12291" width="3.33203125" style="104" customWidth="1"/>
    <col min="12292" max="12299" width="2.5" style="104" customWidth="1"/>
    <col min="12300" max="12302" width="2.58203125" style="104" customWidth="1"/>
    <col min="12303" max="12315" width="2.5" style="104" customWidth="1"/>
    <col min="12316" max="12319" width="2.6640625" style="104" customWidth="1"/>
    <col min="12320" max="12322" width="2.5" style="104" customWidth="1"/>
    <col min="12323" max="12324" width="0.6640625" style="104" customWidth="1"/>
    <col min="12325" max="12545" width="8.83203125" style="104"/>
    <col min="12546" max="12546" width="0.6640625" style="104" customWidth="1"/>
    <col min="12547" max="12547" width="3.33203125" style="104" customWidth="1"/>
    <col min="12548" max="12555" width="2.5" style="104" customWidth="1"/>
    <col min="12556" max="12558" width="2.58203125" style="104" customWidth="1"/>
    <col min="12559" max="12571" width="2.5" style="104" customWidth="1"/>
    <col min="12572" max="12575" width="2.6640625" style="104" customWidth="1"/>
    <col min="12576" max="12578" width="2.5" style="104" customWidth="1"/>
    <col min="12579" max="12580" width="0.6640625" style="104" customWidth="1"/>
    <col min="12581" max="12801" width="8.83203125" style="104"/>
    <col min="12802" max="12802" width="0.6640625" style="104" customWidth="1"/>
    <col min="12803" max="12803" width="3.33203125" style="104" customWidth="1"/>
    <col min="12804" max="12811" width="2.5" style="104" customWidth="1"/>
    <col min="12812" max="12814" width="2.58203125" style="104" customWidth="1"/>
    <col min="12815" max="12827" width="2.5" style="104" customWidth="1"/>
    <col min="12828" max="12831" width="2.6640625" style="104" customWidth="1"/>
    <col min="12832" max="12834" width="2.5" style="104" customWidth="1"/>
    <col min="12835" max="12836" width="0.6640625" style="104" customWidth="1"/>
    <col min="12837" max="13057" width="8.83203125" style="104"/>
    <col min="13058" max="13058" width="0.6640625" style="104" customWidth="1"/>
    <col min="13059" max="13059" width="3.33203125" style="104" customWidth="1"/>
    <col min="13060" max="13067" width="2.5" style="104" customWidth="1"/>
    <col min="13068" max="13070" width="2.58203125" style="104" customWidth="1"/>
    <col min="13071" max="13083" width="2.5" style="104" customWidth="1"/>
    <col min="13084" max="13087" width="2.6640625" style="104" customWidth="1"/>
    <col min="13088" max="13090" width="2.5" style="104" customWidth="1"/>
    <col min="13091" max="13092" width="0.6640625" style="104" customWidth="1"/>
    <col min="13093" max="13313" width="8.83203125" style="104"/>
    <col min="13314" max="13314" width="0.6640625" style="104" customWidth="1"/>
    <col min="13315" max="13315" width="3.33203125" style="104" customWidth="1"/>
    <col min="13316" max="13323" width="2.5" style="104" customWidth="1"/>
    <col min="13324" max="13326" width="2.58203125" style="104" customWidth="1"/>
    <col min="13327" max="13339" width="2.5" style="104" customWidth="1"/>
    <col min="13340" max="13343" width="2.6640625" style="104" customWidth="1"/>
    <col min="13344" max="13346" width="2.5" style="104" customWidth="1"/>
    <col min="13347" max="13348" width="0.6640625" style="104" customWidth="1"/>
    <col min="13349" max="13569" width="8.83203125" style="104"/>
    <col min="13570" max="13570" width="0.6640625" style="104" customWidth="1"/>
    <col min="13571" max="13571" width="3.33203125" style="104" customWidth="1"/>
    <col min="13572" max="13579" width="2.5" style="104" customWidth="1"/>
    <col min="13580" max="13582" width="2.58203125" style="104" customWidth="1"/>
    <col min="13583" max="13595" width="2.5" style="104" customWidth="1"/>
    <col min="13596" max="13599" width="2.6640625" style="104" customWidth="1"/>
    <col min="13600" max="13602" width="2.5" style="104" customWidth="1"/>
    <col min="13603" max="13604" width="0.6640625" style="104" customWidth="1"/>
    <col min="13605" max="13825" width="8.83203125" style="104"/>
    <col min="13826" max="13826" width="0.6640625" style="104" customWidth="1"/>
    <col min="13827" max="13827" width="3.33203125" style="104" customWidth="1"/>
    <col min="13828" max="13835" width="2.5" style="104" customWidth="1"/>
    <col min="13836" max="13838" width="2.58203125" style="104" customWidth="1"/>
    <col min="13839" max="13851" width="2.5" style="104" customWidth="1"/>
    <col min="13852" max="13855" width="2.6640625" style="104" customWidth="1"/>
    <col min="13856" max="13858" width="2.5" style="104" customWidth="1"/>
    <col min="13859" max="13860" width="0.6640625" style="104" customWidth="1"/>
    <col min="13861" max="14081" width="8.83203125" style="104"/>
    <col min="14082" max="14082" width="0.6640625" style="104" customWidth="1"/>
    <col min="14083" max="14083" width="3.33203125" style="104" customWidth="1"/>
    <col min="14084" max="14091" width="2.5" style="104" customWidth="1"/>
    <col min="14092" max="14094" width="2.58203125" style="104" customWidth="1"/>
    <col min="14095" max="14107" width="2.5" style="104" customWidth="1"/>
    <col min="14108" max="14111" width="2.6640625" style="104" customWidth="1"/>
    <col min="14112" max="14114" width="2.5" style="104" customWidth="1"/>
    <col min="14115" max="14116" width="0.6640625" style="104" customWidth="1"/>
    <col min="14117" max="14337" width="8.83203125" style="104"/>
    <col min="14338" max="14338" width="0.6640625" style="104" customWidth="1"/>
    <col min="14339" max="14339" width="3.33203125" style="104" customWidth="1"/>
    <col min="14340" max="14347" width="2.5" style="104" customWidth="1"/>
    <col min="14348" max="14350" width="2.58203125" style="104" customWidth="1"/>
    <col min="14351" max="14363" width="2.5" style="104" customWidth="1"/>
    <col min="14364" max="14367" width="2.6640625" style="104" customWidth="1"/>
    <col min="14368" max="14370" width="2.5" style="104" customWidth="1"/>
    <col min="14371" max="14372" width="0.6640625" style="104" customWidth="1"/>
    <col min="14373" max="14593" width="8.83203125" style="104"/>
    <col min="14594" max="14594" width="0.6640625" style="104" customWidth="1"/>
    <col min="14595" max="14595" width="3.33203125" style="104" customWidth="1"/>
    <col min="14596" max="14603" width="2.5" style="104" customWidth="1"/>
    <col min="14604" max="14606" width="2.58203125" style="104" customWidth="1"/>
    <col min="14607" max="14619" width="2.5" style="104" customWidth="1"/>
    <col min="14620" max="14623" width="2.6640625" style="104" customWidth="1"/>
    <col min="14624" max="14626" width="2.5" style="104" customWidth="1"/>
    <col min="14627" max="14628" width="0.6640625" style="104" customWidth="1"/>
    <col min="14629" max="14849" width="8.83203125" style="104"/>
    <col min="14850" max="14850" width="0.6640625" style="104" customWidth="1"/>
    <col min="14851" max="14851" width="3.33203125" style="104" customWidth="1"/>
    <col min="14852" max="14859" width="2.5" style="104" customWidth="1"/>
    <col min="14860" max="14862" width="2.58203125" style="104" customWidth="1"/>
    <col min="14863" max="14875" width="2.5" style="104" customWidth="1"/>
    <col min="14876" max="14879" width="2.6640625" style="104" customWidth="1"/>
    <col min="14880" max="14882" width="2.5" style="104" customWidth="1"/>
    <col min="14883" max="14884" width="0.6640625" style="104" customWidth="1"/>
    <col min="14885" max="15105" width="8.83203125" style="104"/>
    <col min="15106" max="15106" width="0.6640625" style="104" customWidth="1"/>
    <col min="15107" max="15107" width="3.33203125" style="104" customWidth="1"/>
    <col min="15108" max="15115" width="2.5" style="104" customWidth="1"/>
    <col min="15116" max="15118" width="2.58203125" style="104" customWidth="1"/>
    <col min="15119" max="15131" width="2.5" style="104" customWidth="1"/>
    <col min="15132" max="15135" width="2.6640625" style="104" customWidth="1"/>
    <col min="15136" max="15138" width="2.5" style="104" customWidth="1"/>
    <col min="15139" max="15140" width="0.6640625" style="104" customWidth="1"/>
    <col min="15141" max="15361" width="8.83203125" style="104"/>
    <col min="15362" max="15362" width="0.6640625" style="104" customWidth="1"/>
    <col min="15363" max="15363" width="3.33203125" style="104" customWidth="1"/>
    <col min="15364" max="15371" width="2.5" style="104" customWidth="1"/>
    <col min="15372" max="15374" width="2.58203125" style="104" customWidth="1"/>
    <col min="15375" max="15387" width="2.5" style="104" customWidth="1"/>
    <col min="15388" max="15391" width="2.6640625" style="104" customWidth="1"/>
    <col min="15392" max="15394" width="2.5" style="104" customWidth="1"/>
    <col min="15395" max="15396" width="0.6640625" style="104" customWidth="1"/>
    <col min="15397" max="15617" width="8.83203125" style="104"/>
    <col min="15618" max="15618" width="0.6640625" style="104" customWidth="1"/>
    <col min="15619" max="15619" width="3.33203125" style="104" customWidth="1"/>
    <col min="15620" max="15627" width="2.5" style="104" customWidth="1"/>
    <col min="15628" max="15630" width="2.58203125" style="104" customWidth="1"/>
    <col min="15631" max="15643" width="2.5" style="104" customWidth="1"/>
    <col min="15644" max="15647" width="2.6640625" style="104" customWidth="1"/>
    <col min="15648" max="15650" width="2.5" style="104" customWidth="1"/>
    <col min="15651" max="15652" width="0.6640625" style="104" customWidth="1"/>
    <col min="15653" max="15873" width="8.83203125" style="104"/>
    <col min="15874" max="15874" width="0.6640625" style="104" customWidth="1"/>
    <col min="15875" max="15875" width="3.33203125" style="104" customWidth="1"/>
    <col min="15876" max="15883" width="2.5" style="104" customWidth="1"/>
    <col min="15884" max="15886" width="2.58203125" style="104" customWidth="1"/>
    <col min="15887" max="15899" width="2.5" style="104" customWidth="1"/>
    <col min="15900" max="15903" width="2.6640625" style="104" customWidth="1"/>
    <col min="15904" max="15906" width="2.5" style="104" customWidth="1"/>
    <col min="15907" max="15908" width="0.6640625" style="104" customWidth="1"/>
    <col min="15909" max="16129" width="8.83203125" style="104"/>
    <col min="16130" max="16130" width="0.6640625" style="104" customWidth="1"/>
    <col min="16131" max="16131" width="3.33203125" style="104" customWidth="1"/>
    <col min="16132" max="16139" width="2.5" style="104" customWidth="1"/>
    <col min="16140" max="16142" width="2.58203125" style="104" customWidth="1"/>
    <col min="16143" max="16155" width="2.5" style="104" customWidth="1"/>
    <col min="16156" max="16159" width="2.6640625" style="104" customWidth="1"/>
    <col min="16160" max="16162" width="2.5" style="104" customWidth="1"/>
    <col min="16163" max="16164" width="0.6640625" style="104" customWidth="1"/>
    <col min="16165" max="16384" width="8.83203125" style="104"/>
  </cols>
  <sheetData>
    <row r="1" spans="1:42" s="23" customFormat="1" ht="12">
      <c r="A1" s="18"/>
      <c r="B1" s="19">
        <v>8</v>
      </c>
      <c r="C1" s="20" t="s">
        <v>169</v>
      </c>
      <c r="D1" s="20"/>
      <c r="E1" s="20"/>
      <c r="F1" s="20"/>
      <c r="G1" s="20"/>
      <c r="H1" s="20"/>
      <c r="I1" s="20"/>
      <c r="J1" s="20"/>
      <c r="K1" s="20"/>
      <c r="L1" s="20"/>
      <c r="M1" s="20"/>
      <c r="N1" s="20"/>
      <c r="O1" s="20"/>
      <c r="P1" s="20"/>
      <c r="Q1" s="20"/>
      <c r="R1" s="20"/>
      <c r="S1" s="20"/>
      <c r="T1" s="20"/>
      <c r="U1" s="21"/>
      <c r="V1" s="21"/>
      <c r="W1" s="21"/>
      <c r="X1" s="21"/>
      <c r="Y1" s="21"/>
      <c r="Z1" s="21"/>
      <c r="AA1" s="21"/>
      <c r="AB1" s="21"/>
      <c r="AC1" s="21"/>
      <c r="AD1" s="21"/>
      <c r="AE1" s="21"/>
      <c r="AF1" s="21"/>
      <c r="AG1" s="21"/>
      <c r="AH1" s="22"/>
      <c r="AI1" s="18"/>
      <c r="AN1" s="276"/>
      <c r="AO1" s="276"/>
    </row>
    <row r="2" spans="1:42" s="23" customFormat="1" ht="12">
      <c r="A2" s="18"/>
      <c r="B2" s="22"/>
      <c r="C2" s="22" t="s">
        <v>170</v>
      </c>
      <c r="D2" s="22"/>
      <c r="E2" s="22"/>
      <c r="F2" s="22"/>
      <c r="G2" s="22"/>
      <c r="H2" s="22"/>
      <c r="I2" s="22"/>
      <c r="J2" s="22"/>
      <c r="K2" s="22"/>
      <c r="L2" s="22"/>
      <c r="M2" s="22"/>
      <c r="N2" s="22"/>
      <c r="O2" s="22"/>
      <c r="P2" s="22"/>
      <c r="Q2" s="22"/>
      <c r="R2" s="22"/>
      <c r="S2" s="22"/>
      <c r="T2" s="22"/>
      <c r="U2" s="22"/>
      <c r="V2" s="22"/>
      <c r="W2" s="22"/>
      <c r="X2" s="22"/>
      <c r="Y2" s="22"/>
      <c r="Z2" s="22"/>
      <c r="AA2" s="22"/>
      <c r="AB2" s="22"/>
      <c r="AC2" s="22"/>
      <c r="AD2" s="24"/>
      <c r="AE2" s="24"/>
      <c r="AF2" s="24"/>
      <c r="AG2" s="24"/>
      <c r="AH2" s="22"/>
      <c r="AI2" s="18"/>
      <c r="AN2" s="276"/>
      <c r="AO2" s="276"/>
    </row>
    <row r="3" spans="1:42" s="23" customFormat="1" ht="12">
      <c r="A3" s="18"/>
      <c r="B3" s="22"/>
      <c r="C3" s="25" t="s">
        <v>171</v>
      </c>
      <c r="D3" s="609" t="s">
        <v>172</v>
      </c>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22"/>
      <c r="AI3" s="18"/>
      <c r="AN3" s="276"/>
      <c r="AO3" s="276"/>
    </row>
    <row r="4" spans="1:42" s="23" customFormat="1" ht="12.5" thickBot="1">
      <c r="A4" s="18"/>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4"/>
      <c r="AE4" s="24"/>
      <c r="AF4" s="24"/>
      <c r="AG4" s="24"/>
      <c r="AH4" s="22"/>
      <c r="AI4" s="18"/>
      <c r="AN4" s="276"/>
      <c r="AO4" s="276"/>
    </row>
    <row r="5" spans="1:42" s="23" customFormat="1" ht="12">
      <c r="A5" s="18"/>
      <c r="B5" s="22"/>
      <c r="C5" s="26" t="s">
        <v>173</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8"/>
      <c r="AH5" s="22"/>
      <c r="AI5" s="18"/>
      <c r="AN5" s="276"/>
      <c r="AO5" s="276"/>
    </row>
    <row r="6" spans="1:42" s="23" customFormat="1" ht="12">
      <c r="A6" s="18"/>
      <c r="B6" s="22"/>
      <c r="C6" s="29"/>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30"/>
      <c r="AH6" s="22"/>
      <c r="AI6" s="18"/>
      <c r="AN6" s="276"/>
      <c r="AO6" s="276"/>
    </row>
    <row r="7" spans="1:42" s="23" customFormat="1" ht="12">
      <c r="A7" s="18"/>
      <c r="B7" s="22"/>
      <c r="C7" s="29"/>
      <c r="D7" s="610"/>
      <c r="E7" s="611"/>
      <c r="F7" s="611"/>
      <c r="G7" s="611"/>
      <c r="H7" s="31"/>
      <c r="I7" s="31"/>
      <c r="J7" s="31"/>
      <c r="K7" s="31"/>
      <c r="L7" s="31"/>
      <c r="M7" s="31"/>
      <c r="N7" s="31"/>
      <c r="O7" s="31"/>
      <c r="P7" s="31"/>
      <c r="Q7" s="610" t="s">
        <v>174</v>
      </c>
      <c r="R7" s="611"/>
      <c r="S7" s="611"/>
      <c r="T7" s="612"/>
      <c r="U7" s="610" t="s">
        <v>175</v>
      </c>
      <c r="V7" s="611"/>
      <c r="W7" s="611"/>
      <c r="X7" s="612"/>
      <c r="Y7" s="610" t="s">
        <v>176</v>
      </c>
      <c r="Z7" s="611"/>
      <c r="AA7" s="611"/>
      <c r="AB7" s="612"/>
      <c r="AC7" s="610" t="s">
        <v>177</v>
      </c>
      <c r="AD7" s="611"/>
      <c r="AE7" s="611"/>
      <c r="AF7" s="612"/>
      <c r="AG7" s="30"/>
      <c r="AH7" s="22"/>
      <c r="AI7" s="18"/>
      <c r="AN7" s="276"/>
      <c r="AO7" s="276"/>
    </row>
    <row r="8" spans="1:42" s="23" customFormat="1" ht="12">
      <c r="A8" s="18"/>
      <c r="B8" s="22"/>
      <c r="C8" s="29"/>
      <c r="D8" s="619" t="s">
        <v>178</v>
      </c>
      <c r="E8" s="620"/>
      <c r="F8" s="620"/>
      <c r="G8" s="615" t="s">
        <v>179</v>
      </c>
      <c r="H8" s="615"/>
      <c r="I8" s="615"/>
      <c r="J8" s="615"/>
      <c r="K8" s="615"/>
      <c r="L8" s="615"/>
      <c r="M8" s="615"/>
      <c r="N8" s="615"/>
      <c r="O8" s="615"/>
      <c r="P8" s="616"/>
      <c r="Q8" s="617"/>
      <c r="R8" s="618"/>
      <c r="S8" s="618"/>
      <c r="T8" s="32" t="s">
        <v>180</v>
      </c>
      <c r="U8" s="617"/>
      <c r="V8" s="618"/>
      <c r="W8" s="618"/>
      <c r="X8" s="32" t="s">
        <v>180</v>
      </c>
      <c r="Y8" s="617"/>
      <c r="Z8" s="618"/>
      <c r="AA8" s="618"/>
      <c r="AB8" s="32" t="s">
        <v>180</v>
      </c>
      <c r="AC8" s="617"/>
      <c r="AD8" s="618"/>
      <c r="AE8" s="618"/>
      <c r="AF8" s="32" t="s">
        <v>180</v>
      </c>
      <c r="AG8" s="30"/>
      <c r="AH8" s="22"/>
      <c r="AI8" s="18"/>
      <c r="AN8" s="276">
        <f>IF(SUM(Q8:AE11)=0,1,0)</f>
        <v>1</v>
      </c>
      <c r="AO8" s="276"/>
      <c r="AP8" s="48" t="str">
        <f>IF(AN8=1,"←要確認！入力されていません。","")</f>
        <v>←要確認！入力されていません。</v>
      </c>
    </row>
    <row r="9" spans="1:42" s="23" customFormat="1" ht="12">
      <c r="A9" s="18"/>
      <c r="B9" s="22"/>
      <c r="C9" s="29"/>
      <c r="D9" s="613" t="s">
        <v>181</v>
      </c>
      <c r="E9" s="614"/>
      <c r="F9" s="614"/>
      <c r="G9" s="615" t="s">
        <v>182</v>
      </c>
      <c r="H9" s="615"/>
      <c r="I9" s="615"/>
      <c r="J9" s="615"/>
      <c r="K9" s="615"/>
      <c r="L9" s="615"/>
      <c r="M9" s="615"/>
      <c r="N9" s="615"/>
      <c r="O9" s="615"/>
      <c r="P9" s="616"/>
      <c r="Q9" s="617"/>
      <c r="R9" s="618"/>
      <c r="S9" s="618"/>
      <c r="T9" s="32" t="s">
        <v>180</v>
      </c>
      <c r="U9" s="617"/>
      <c r="V9" s="618"/>
      <c r="W9" s="618"/>
      <c r="X9" s="32" t="s">
        <v>180</v>
      </c>
      <c r="Y9" s="617"/>
      <c r="Z9" s="618"/>
      <c r="AA9" s="618"/>
      <c r="AB9" s="32" t="s">
        <v>180</v>
      </c>
      <c r="AC9" s="617"/>
      <c r="AD9" s="618"/>
      <c r="AE9" s="618"/>
      <c r="AF9" s="32" t="s">
        <v>180</v>
      </c>
      <c r="AG9" s="30"/>
      <c r="AH9" s="22"/>
      <c r="AI9" s="18"/>
      <c r="AN9" s="276"/>
      <c r="AO9" s="276"/>
    </row>
    <row r="10" spans="1:42" s="23" customFormat="1" ht="12">
      <c r="A10" s="18"/>
      <c r="B10" s="22"/>
      <c r="C10" s="29"/>
      <c r="D10" s="33"/>
      <c r="E10" s="619" t="s">
        <v>183</v>
      </c>
      <c r="F10" s="620"/>
      <c r="G10" s="615" t="s">
        <v>184</v>
      </c>
      <c r="H10" s="615"/>
      <c r="I10" s="615"/>
      <c r="J10" s="615"/>
      <c r="K10" s="615"/>
      <c r="L10" s="615"/>
      <c r="M10" s="615"/>
      <c r="N10" s="615"/>
      <c r="O10" s="615"/>
      <c r="P10" s="616"/>
      <c r="Q10" s="617"/>
      <c r="R10" s="618"/>
      <c r="S10" s="618"/>
      <c r="T10" s="32" t="s">
        <v>180</v>
      </c>
      <c r="U10" s="617"/>
      <c r="V10" s="618"/>
      <c r="W10" s="618"/>
      <c r="X10" s="32" t="s">
        <v>180</v>
      </c>
      <c r="Y10" s="617"/>
      <c r="Z10" s="618"/>
      <c r="AA10" s="618"/>
      <c r="AB10" s="32" t="s">
        <v>180</v>
      </c>
      <c r="AC10" s="617"/>
      <c r="AD10" s="618"/>
      <c r="AE10" s="618"/>
      <c r="AF10" s="32" t="s">
        <v>180</v>
      </c>
      <c r="AG10" s="30"/>
      <c r="AH10" s="22"/>
      <c r="AI10" s="18"/>
      <c r="AN10" s="276"/>
      <c r="AO10" s="276"/>
    </row>
    <row r="11" spans="1:42" s="23" customFormat="1" ht="12">
      <c r="A11" s="18"/>
      <c r="B11" s="22"/>
      <c r="C11" s="29"/>
      <c r="D11" s="34"/>
      <c r="E11" s="619" t="s">
        <v>185</v>
      </c>
      <c r="F11" s="620"/>
      <c r="G11" s="615" t="s">
        <v>186</v>
      </c>
      <c r="H11" s="615"/>
      <c r="I11" s="615"/>
      <c r="J11" s="615"/>
      <c r="K11" s="615"/>
      <c r="L11" s="615"/>
      <c r="M11" s="615"/>
      <c r="N11" s="615"/>
      <c r="O11" s="615"/>
      <c r="P11" s="616"/>
      <c r="Q11" s="617"/>
      <c r="R11" s="618"/>
      <c r="S11" s="618"/>
      <c r="T11" s="32" t="s">
        <v>180</v>
      </c>
      <c r="U11" s="617"/>
      <c r="V11" s="618"/>
      <c r="W11" s="618"/>
      <c r="X11" s="32" t="s">
        <v>180</v>
      </c>
      <c r="Y11" s="617"/>
      <c r="Z11" s="618"/>
      <c r="AA11" s="618"/>
      <c r="AB11" s="32" t="s">
        <v>180</v>
      </c>
      <c r="AC11" s="617"/>
      <c r="AD11" s="618"/>
      <c r="AE11" s="618"/>
      <c r="AF11" s="32" t="s">
        <v>180</v>
      </c>
      <c r="AG11" s="30"/>
      <c r="AH11" s="22"/>
      <c r="AI11" s="18"/>
      <c r="AN11" s="276"/>
      <c r="AO11" s="276"/>
    </row>
    <row r="12" spans="1:42" s="23" customFormat="1" ht="12.5" thickBot="1">
      <c r="A12" s="35"/>
      <c r="B12" s="22"/>
      <c r="C12" s="37"/>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9"/>
      <c r="AH12" s="22"/>
      <c r="AI12" s="18"/>
      <c r="AN12" s="276"/>
      <c r="AO12" s="276"/>
    </row>
    <row r="13" spans="1:42" s="23" customFormat="1" ht="8.4"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2"/>
      <c r="AN13" s="276"/>
      <c r="AO13" s="276"/>
    </row>
    <row r="14" spans="1:42" s="23" customFormat="1" ht="8.25" customHeight="1">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N14" s="276"/>
      <c r="AO14" s="276"/>
    </row>
    <row r="15" spans="1:42" s="23" customFormat="1" ht="12">
      <c r="A15" s="18"/>
      <c r="B15" s="19">
        <v>9</v>
      </c>
      <c r="C15" s="20" t="s">
        <v>187</v>
      </c>
      <c r="D15" s="20"/>
      <c r="E15" s="20"/>
      <c r="F15" s="20"/>
      <c r="G15" s="20"/>
      <c r="H15" s="20"/>
      <c r="I15" s="20"/>
      <c r="J15" s="20"/>
      <c r="K15" s="20"/>
      <c r="L15" s="20"/>
      <c r="M15" s="20"/>
      <c r="N15" s="20"/>
      <c r="O15" s="20"/>
      <c r="P15" s="20"/>
      <c r="Q15" s="20"/>
      <c r="R15" s="20"/>
      <c r="S15" s="20"/>
      <c r="T15" s="20"/>
      <c r="U15" s="21"/>
      <c r="V15" s="21"/>
      <c r="W15" s="21"/>
      <c r="X15" s="21"/>
      <c r="Y15" s="21"/>
      <c r="Z15" s="21"/>
      <c r="AA15" s="21"/>
      <c r="AB15" s="21"/>
      <c r="AC15" s="21"/>
      <c r="AD15" s="21"/>
      <c r="AE15" s="21"/>
      <c r="AF15" s="21"/>
      <c r="AG15" s="21"/>
      <c r="AH15" s="22"/>
      <c r="AI15" s="18"/>
      <c r="AN15" s="276"/>
      <c r="AO15" s="276"/>
    </row>
    <row r="16" spans="1:42" s="23" customFormat="1" ht="12">
      <c r="A16" s="18"/>
      <c r="B16" s="22"/>
      <c r="C16" s="22" t="s">
        <v>188</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4"/>
      <c r="AE16" s="24"/>
      <c r="AF16" s="24"/>
      <c r="AG16" s="24"/>
      <c r="AH16" s="22"/>
      <c r="AI16" s="18"/>
      <c r="AN16" s="276"/>
      <c r="AO16" s="276"/>
    </row>
    <row r="17" spans="1:42" s="23" customFormat="1" ht="12.5" thickBot="1">
      <c r="A17" s="18"/>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4"/>
      <c r="AE17" s="24"/>
      <c r="AF17" s="24"/>
      <c r="AG17" s="24"/>
      <c r="AH17" s="22"/>
      <c r="AI17" s="18"/>
      <c r="AN17" s="276"/>
      <c r="AO17" s="276"/>
    </row>
    <row r="18" spans="1:42" s="23" customFormat="1" ht="12">
      <c r="A18" s="18"/>
      <c r="B18" s="22"/>
      <c r="C18" s="26" t="s">
        <v>173</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22"/>
      <c r="AI18" s="18"/>
      <c r="AN18" s="276"/>
      <c r="AO18" s="276"/>
    </row>
    <row r="19" spans="1:42" s="23" customFormat="1" ht="12.5" thickBot="1">
      <c r="A19" s="18"/>
      <c r="B19" s="22"/>
      <c r="C19" s="29"/>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30"/>
      <c r="AH19" s="22"/>
      <c r="AI19" s="18"/>
      <c r="AN19" s="276"/>
      <c r="AO19" s="276"/>
    </row>
    <row r="20" spans="1:42" s="23" customFormat="1" ht="12.5" thickBot="1">
      <c r="A20" s="18"/>
      <c r="B20" s="43"/>
      <c r="C20" s="44"/>
      <c r="D20" s="621" t="s">
        <v>189</v>
      </c>
      <c r="E20" s="622"/>
      <c r="F20" s="622"/>
      <c r="G20" s="622"/>
      <c r="H20" s="622"/>
      <c r="I20" s="622"/>
      <c r="J20" s="622"/>
      <c r="K20" s="622"/>
      <c r="L20" s="622"/>
      <c r="M20" s="45"/>
      <c r="N20" s="45"/>
      <c r="O20" s="45"/>
      <c r="P20" s="46" t="s">
        <v>190</v>
      </c>
      <c r="Q20" s="623" t="s">
        <v>191</v>
      </c>
      <c r="R20" s="620"/>
      <c r="S20" s="624"/>
      <c r="T20" s="46" t="s">
        <v>190</v>
      </c>
      <c r="U20" s="625" t="s">
        <v>192</v>
      </c>
      <c r="V20" s="614"/>
      <c r="W20" s="626"/>
      <c r="X20" s="46" t="s">
        <v>190</v>
      </c>
      <c r="Y20" s="625" t="s">
        <v>193</v>
      </c>
      <c r="Z20" s="614"/>
      <c r="AA20" s="626"/>
      <c r="AB20" s="46" t="s">
        <v>273</v>
      </c>
      <c r="AC20" s="623" t="s">
        <v>194</v>
      </c>
      <c r="AD20" s="620"/>
      <c r="AE20" s="620"/>
      <c r="AF20" s="47"/>
      <c r="AG20" s="30"/>
      <c r="AH20" s="22"/>
      <c r="AI20" s="18"/>
      <c r="AJ20" s="23">
        <f>IF(P20="☑",1,0)</f>
        <v>0</v>
      </c>
      <c r="AK20" s="23">
        <f>IF(T20="☑",1,0)</f>
        <v>0</v>
      </c>
      <c r="AL20" s="23">
        <f>IF(X20="☑",1,0)</f>
        <v>0</v>
      </c>
      <c r="AM20" s="23">
        <f>IF(AB20="☑",1,0)</f>
        <v>0</v>
      </c>
      <c r="AN20" s="276">
        <f>IF(SUM(AJ20:AM20)=0,1,0)</f>
        <v>1</v>
      </c>
      <c r="AO20" s="276"/>
      <c r="AP20" s="48" t="str">
        <f>IF(SUM(AJ20:AM20)=1,"",IF(SUM(AJ20:AM20)&gt;1,"←要確認！訪問頻度が複数チェックされています。","←要確認！訪問頻度がチェックされていません。"))</f>
        <v>←要確認！訪問頻度がチェックされていません。</v>
      </c>
    </row>
    <row r="21" spans="1:42" s="23" customFormat="1" ht="12.5" thickBot="1">
      <c r="A21" s="18"/>
      <c r="B21" s="43"/>
      <c r="C21" s="44"/>
      <c r="D21" s="621" t="s">
        <v>195</v>
      </c>
      <c r="E21" s="622"/>
      <c r="F21" s="622"/>
      <c r="G21" s="622"/>
      <c r="H21" s="622"/>
      <c r="I21" s="622"/>
      <c r="J21" s="622"/>
      <c r="K21" s="622"/>
      <c r="L21" s="622"/>
      <c r="M21" s="45"/>
      <c r="N21" s="45"/>
      <c r="O21" s="45"/>
      <c r="P21" s="46" t="s">
        <v>190</v>
      </c>
      <c r="Q21" s="627" t="s">
        <v>196</v>
      </c>
      <c r="R21" s="628"/>
      <c r="S21" s="628"/>
      <c r="T21" s="629"/>
      <c r="U21" s="46" t="s">
        <v>190</v>
      </c>
      <c r="V21" s="627" t="s">
        <v>197</v>
      </c>
      <c r="W21" s="628"/>
      <c r="X21" s="628"/>
      <c r="Y21" s="629"/>
      <c r="Z21" s="46" t="s">
        <v>190</v>
      </c>
      <c r="AA21" s="627" t="s">
        <v>140</v>
      </c>
      <c r="AB21" s="628"/>
      <c r="AC21" s="49"/>
      <c r="AD21" s="49"/>
      <c r="AE21" s="49"/>
      <c r="AF21" s="50"/>
      <c r="AG21" s="30"/>
      <c r="AH21" s="22"/>
      <c r="AI21" s="18"/>
      <c r="AN21" s="276"/>
      <c r="AO21" s="276"/>
    </row>
    <row r="22" spans="1:42" s="23" customFormat="1" ht="12">
      <c r="A22" s="18"/>
      <c r="B22" s="43"/>
      <c r="C22" s="44"/>
      <c r="D22" s="632" t="s">
        <v>198</v>
      </c>
      <c r="E22" s="633"/>
      <c r="F22" s="633"/>
      <c r="G22" s="633"/>
      <c r="H22" s="633"/>
      <c r="I22" s="633"/>
      <c r="J22" s="633"/>
      <c r="K22" s="633"/>
      <c r="L22" s="633"/>
      <c r="M22" s="51"/>
      <c r="N22" s="51"/>
      <c r="O22" s="52"/>
      <c r="P22" s="53" t="s">
        <v>190</v>
      </c>
      <c r="Q22" s="625" t="s">
        <v>199</v>
      </c>
      <c r="R22" s="614"/>
      <c r="S22" s="614"/>
      <c r="T22" s="626"/>
      <c r="U22" s="53" t="s">
        <v>190</v>
      </c>
      <c r="V22" s="625" t="s">
        <v>200</v>
      </c>
      <c r="W22" s="614"/>
      <c r="X22" s="614"/>
      <c r="Y22" s="626"/>
      <c r="Z22" s="53" t="s">
        <v>190</v>
      </c>
      <c r="AA22" s="625" t="s">
        <v>201</v>
      </c>
      <c r="AB22" s="614"/>
      <c r="AC22" s="634"/>
      <c r="AD22" s="634"/>
      <c r="AE22" s="634"/>
      <c r="AF22" s="635"/>
      <c r="AG22" s="30"/>
      <c r="AH22" s="22"/>
      <c r="AI22" s="18"/>
      <c r="AN22" s="276"/>
      <c r="AO22" s="276"/>
    </row>
    <row r="23" spans="1:42" s="23" customFormat="1" ht="12.5" thickBot="1">
      <c r="A23" s="18"/>
      <c r="B23" s="43"/>
      <c r="C23" s="44"/>
      <c r="D23" s="636"/>
      <c r="E23" s="637"/>
      <c r="F23" s="637"/>
      <c r="G23" s="637"/>
      <c r="H23" s="637"/>
      <c r="I23" s="637"/>
      <c r="J23" s="637"/>
      <c r="K23" s="637"/>
      <c r="L23" s="637"/>
      <c r="M23" s="54"/>
      <c r="N23" s="54"/>
      <c r="O23" s="54"/>
      <c r="P23" s="55" t="s">
        <v>190</v>
      </c>
      <c r="Q23" s="620" t="s">
        <v>140</v>
      </c>
      <c r="R23" s="620"/>
      <c r="S23" s="620"/>
      <c r="T23" s="620"/>
      <c r="U23" s="56" t="s">
        <v>202</v>
      </c>
      <c r="V23" s="630"/>
      <c r="W23" s="630"/>
      <c r="X23" s="630"/>
      <c r="Y23" s="630"/>
      <c r="Z23" s="630"/>
      <c r="AA23" s="630"/>
      <c r="AB23" s="630"/>
      <c r="AC23" s="630"/>
      <c r="AD23" s="630"/>
      <c r="AE23" s="630"/>
      <c r="AF23" s="57" t="s">
        <v>203</v>
      </c>
      <c r="AG23" s="30"/>
      <c r="AH23" s="22"/>
      <c r="AI23" s="18"/>
      <c r="AN23" s="276"/>
      <c r="AO23" s="276"/>
    </row>
    <row r="24" spans="1:42" s="23" customFormat="1" ht="12">
      <c r="A24" s="18"/>
      <c r="B24" s="43"/>
      <c r="C24" s="44"/>
      <c r="D24" s="621" t="s">
        <v>204</v>
      </c>
      <c r="E24" s="622"/>
      <c r="F24" s="622"/>
      <c r="G24" s="622"/>
      <c r="H24" s="622"/>
      <c r="I24" s="622"/>
      <c r="J24" s="622"/>
      <c r="K24" s="622"/>
      <c r="L24" s="622"/>
      <c r="M24" s="45"/>
      <c r="N24" s="45"/>
      <c r="O24" s="45"/>
      <c r="P24" s="56" t="s">
        <v>202</v>
      </c>
      <c r="Q24" s="630"/>
      <c r="R24" s="630"/>
      <c r="S24" s="630"/>
      <c r="T24" s="630"/>
      <c r="U24" s="630"/>
      <c r="V24" s="630"/>
      <c r="W24" s="630"/>
      <c r="X24" s="630"/>
      <c r="Y24" s="630"/>
      <c r="Z24" s="630"/>
      <c r="AA24" s="630"/>
      <c r="AB24" s="630"/>
      <c r="AC24" s="630"/>
      <c r="AD24" s="630"/>
      <c r="AE24" s="630"/>
      <c r="AF24" s="57" t="s">
        <v>203</v>
      </c>
      <c r="AG24" s="30"/>
      <c r="AH24" s="22"/>
      <c r="AI24" s="18"/>
      <c r="AN24" s="276"/>
      <c r="AO24" s="276"/>
    </row>
    <row r="25" spans="1:42" s="23" customFormat="1" ht="12.5" thickBot="1">
      <c r="A25" s="35"/>
      <c r="B25" s="22"/>
      <c r="C25" s="37"/>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9"/>
      <c r="AH25" s="22"/>
      <c r="AI25" s="18"/>
      <c r="AN25" s="276"/>
      <c r="AO25" s="276"/>
    </row>
    <row r="26" spans="1:42" s="23" customFormat="1" ht="12">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2"/>
      <c r="AN26" s="276"/>
      <c r="AO26" s="276"/>
    </row>
    <row r="27" spans="1:42" s="23" customFormat="1" ht="12">
      <c r="A27" s="18"/>
      <c r="B27" s="19">
        <v>10</v>
      </c>
      <c r="C27" s="20" t="s">
        <v>205</v>
      </c>
      <c r="D27" s="20"/>
      <c r="E27" s="20"/>
      <c r="F27" s="20"/>
      <c r="G27" s="20"/>
      <c r="H27" s="20"/>
      <c r="I27" s="20"/>
      <c r="J27" s="20"/>
      <c r="K27" s="20"/>
      <c r="L27" s="20"/>
      <c r="M27" s="20"/>
      <c r="N27" s="20"/>
      <c r="O27" s="20"/>
      <c r="P27" s="20"/>
      <c r="Q27" s="20"/>
      <c r="R27" s="20"/>
      <c r="S27" s="20"/>
      <c r="T27" s="20"/>
      <c r="U27" s="21"/>
      <c r="V27" s="21"/>
      <c r="W27" s="21"/>
      <c r="X27" s="21"/>
      <c r="Y27" s="21"/>
      <c r="Z27" s="21"/>
      <c r="AA27" s="21"/>
      <c r="AB27" s="21"/>
      <c r="AC27" s="21"/>
      <c r="AD27" s="21"/>
      <c r="AE27" s="21"/>
      <c r="AF27" s="21"/>
      <c r="AG27" s="21"/>
      <c r="AH27" s="22"/>
      <c r="AI27" s="18"/>
      <c r="AN27" s="276"/>
      <c r="AO27" s="276"/>
    </row>
    <row r="28" spans="1:42" s="23" customFormat="1" ht="12">
      <c r="A28" s="18"/>
      <c r="B28" s="22"/>
      <c r="C28" s="631" t="s">
        <v>206</v>
      </c>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22"/>
      <c r="AI28" s="18"/>
      <c r="AN28" s="276"/>
      <c r="AO28" s="276"/>
    </row>
    <row r="29" spans="1:42" s="23" customFormat="1" ht="12">
      <c r="A29" s="18"/>
      <c r="B29" s="22"/>
      <c r="C29" s="631" t="s">
        <v>207</v>
      </c>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22"/>
      <c r="AI29" s="18"/>
      <c r="AN29" s="276"/>
      <c r="AO29" s="276"/>
    </row>
    <row r="30" spans="1:42" s="23" customFormat="1" ht="12">
      <c r="A30" s="18"/>
      <c r="B30" s="22"/>
      <c r="C30" s="631" t="s">
        <v>208</v>
      </c>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22"/>
      <c r="AI30" s="18"/>
      <c r="AN30" s="276"/>
      <c r="AO30" s="276"/>
    </row>
    <row r="31" spans="1:42" s="23" customFormat="1" ht="12.5" thickBot="1">
      <c r="A31" s="18"/>
      <c r="B31" s="22"/>
      <c r="C31" s="22"/>
      <c r="D31" s="22"/>
      <c r="E31" s="22"/>
      <c r="F31" s="22"/>
      <c r="G31" s="22"/>
      <c r="H31" s="22"/>
      <c r="I31" s="58"/>
      <c r="J31" s="22"/>
      <c r="K31" s="22"/>
      <c r="L31" s="22"/>
      <c r="M31" s="22"/>
      <c r="N31" s="22"/>
      <c r="O31" s="22"/>
      <c r="P31" s="22"/>
      <c r="Q31" s="22"/>
      <c r="R31" s="22"/>
      <c r="S31" s="22"/>
      <c r="T31" s="22"/>
      <c r="U31" s="22"/>
      <c r="V31" s="22"/>
      <c r="W31" s="22"/>
      <c r="X31" s="22"/>
      <c r="Y31" s="22"/>
      <c r="Z31" s="22"/>
      <c r="AA31" s="22"/>
      <c r="AB31" s="22"/>
      <c r="AC31" s="22"/>
      <c r="AD31" s="24"/>
      <c r="AE31" s="24"/>
      <c r="AF31" s="24"/>
      <c r="AG31" s="24"/>
      <c r="AH31" s="22"/>
      <c r="AI31" s="18"/>
      <c r="AN31" s="276"/>
      <c r="AO31" s="276"/>
    </row>
    <row r="32" spans="1:42" s="23" customFormat="1" ht="12">
      <c r="A32" s="18"/>
      <c r="B32" s="22"/>
      <c r="C32" s="26" t="s">
        <v>173</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8"/>
      <c r="AH32" s="22"/>
      <c r="AI32" s="18"/>
      <c r="AN32" s="276"/>
      <c r="AO32" s="276"/>
    </row>
    <row r="33" spans="1:42" s="23" customFormat="1" ht="12.5" thickBot="1">
      <c r="A33" s="18"/>
      <c r="B33" s="59"/>
      <c r="C33" s="29"/>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30"/>
      <c r="AH33" s="22"/>
      <c r="AI33" s="18"/>
      <c r="AN33" s="276"/>
      <c r="AO33" s="276"/>
    </row>
    <row r="34" spans="1:42" s="23" customFormat="1" ht="12.5" thickBot="1">
      <c r="A34" s="18"/>
      <c r="B34" s="22"/>
      <c r="C34" s="61"/>
      <c r="D34" s="613" t="s">
        <v>209</v>
      </c>
      <c r="E34" s="614"/>
      <c r="F34" s="614"/>
      <c r="G34" s="614"/>
      <c r="H34" s="614"/>
      <c r="I34" s="614"/>
      <c r="J34" s="614"/>
      <c r="K34" s="614"/>
      <c r="L34" s="614"/>
      <c r="M34" s="626"/>
      <c r="N34" s="46" t="s">
        <v>190</v>
      </c>
      <c r="O34" s="614" t="s">
        <v>210</v>
      </c>
      <c r="P34" s="614"/>
      <c r="Q34" s="614"/>
      <c r="R34" s="614"/>
      <c r="S34" s="46" t="s">
        <v>190</v>
      </c>
      <c r="T34" s="614" t="s">
        <v>211</v>
      </c>
      <c r="U34" s="614"/>
      <c r="V34" s="614"/>
      <c r="W34" s="614"/>
      <c r="X34" s="62"/>
      <c r="Y34" s="63"/>
      <c r="Z34" s="64"/>
      <c r="AA34" s="63"/>
      <c r="AB34" s="63"/>
      <c r="AC34" s="64"/>
      <c r="AD34" s="63"/>
      <c r="AE34" s="63"/>
      <c r="AF34" s="65"/>
      <c r="AG34" s="66"/>
      <c r="AH34" s="22"/>
      <c r="AI34" s="18"/>
      <c r="AJ34" s="23">
        <f>IF(N34="☑",1,0)</f>
        <v>0</v>
      </c>
      <c r="AK34" s="23">
        <f>IF(S34="☑",1,0)</f>
        <v>0</v>
      </c>
      <c r="AN34" s="276">
        <f>IF(SUM(AJ34:AK34)=0,1,0)</f>
        <v>1</v>
      </c>
      <c r="AO34" s="276"/>
      <c r="AP34" s="48" t="str">
        <f>IF(SUM(AJ34:AM34)=2,"←要確認！複数チェックされています。",IF(AN34=1,"←要確認！チェックされていません。","OK"))</f>
        <v>←要確認！チェックされていません。</v>
      </c>
    </row>
    <row r="35" spans="1:42" s="23" customFormat="1" ht="12.5" thickBot="1">
      <c r="A35" s="18"/>
      <c r="B35" s="43"/>
      <c r="C35" s="67"/>
      <c r="D35" s="68" t="s">
        <v>212</v>
      </c>
      <c r="E35" s="69"/>
      <c r="F35" s="69"/>
      <c r="G35" s="69"/>
      <c r="H35" s="69"/>
      <c r="I35" s="69"/>
      <c r="J35" s="69"/>
      <c r="K35" s="69"/>
      <c r="L35" s="69"/>
      <c r="M35" s="69"/>
      <c r="N35" s="24"/>
      <c r="O35" s="69"/>
      <c r="P35" s="69"/>
      <c r="Q35" s="69"/>
      <c r="R35" s="51"/>
      <c r="S35" s="70"/>
      <c r="T35" s="71"/>
      <c r="U35" s="641"/>
      <c r="V35" s="641"/>
      <c r="W35" s="71"/>
      <c r="X35" s="641"/>
      <c r="Y35" s="641"/>
      <c r="Z35" s="71"/>
      <c r="AA35" s="641"/>
      <c r="AB35" s="641"/>
      <c r="AC35" s="71"/>
      <c r="AD35" s="641"/>
      <c r="AE35" s="641"/>
      <c r="AF35" s="72"/>
      <c r="AG35" s="30"/>
      <c r="AH35" s="22"/>
      <c r="AI35" s="18"/>
      <c r="AN35" s="276"/>
      <c r="AO35" s="276"/>
    </row>
    <row r="36" spans="1:42" s="23" customFormat="1" ht="12.5" thickBot="1">
      <c r="A36" s="18"/>
      <c r="B36" s="22"/>
      <c r="C36" s="61"/>
      <c r="D36" s="73"/>
      <c r="E36" s="46" t="s">
        <v>190</v>
      </c>
      <c r="F36" s="638" t="s">
        <v>213</v>
      </c>
      <c r="G36" s="639"/>
      <c r="H36" s="639"/>
      <c r="I36" s="639"/>
      <c r="J36" s="639"/>
      <c r="K36" s="639"/>
      <c r="L36" s="639"/>
      <c r="M36" s="639"/>
      <c r="N36" s="46" t="s">
        <v>190</v>
      </c>
      <c r="O36" s="638" t="s">
        <v>214</v>
      </c>
      <c r="P36" s="639"/>
      <c r="Q36" s="639"/>
      <c r="R36" s="639"/>
      <c r="S36" s="639"/>
      <c r="T36" s="639"/>
      <c r="U36" s="639"/>
      <c r="V36" s="639"/>
      <c r="W36" s="46" t="s">
        <v>190</v>
      </c>
      <c r="X36" s="638" t="s">
        <v>215</v>
      </c>
      <c r="Y36" s="639"/>
      <c r="Z36" s="639"/>
      <c r="AA36" s="639"/>
      <c r="AB36" s="639"/>
      <c r="AC36" s="639"/>
      <c r="AD36" s="639"/>
      <c r="AE36" s="639"/>
      <c r="AF36" s="640"/>
      <c r="AG36" s="66"/>
      <c r="AH36" s="22"/>
      <c r="AI36" s="18"/>
      <c r="AJ36" s="23">
        <f>IF(E36="☑",1,0)</f>
        <v>0</v>
      </c>
      <c r="AK36" s="23">
        <f>IF(N36="☑",1,0)</f>
        <v>0</v>
      </c>
      <c r="AL36" s="23">
        <f>IF(W36="☑",1,0)</f>
        <v>0</v>
      </c>
      <c r="AN36" s="276">
        <f>IF(SUM(AJ36:AL39)=0,1,0)</f>
        <v>1</v>
      </c>
      <c r="AO36" s="276"/>
      <c r="AP36" s="48" t="str">
        <f>IF(AN36=1,"←要確認！チェックされていません。",IF(SUM(AJ36:AM39)&gt;3,"←要確認！４つ以上チェックされています。","OK"))</f>
        <v>←要確認！チェックされていません。</v>
      </c>
    </row>
    <row r="37" spans="1:42" s="23" customFormat="1" ht="12.5" thickBot="1">
      <c r="A37" s="18"/>
      <c r="B37" s="22"/>
      <c r="C37" s="61"/>
      <c r="D37" s="73"/>
      <c r="E37" s="46" t="s">
        <v>190</v>
      </c>
      <c r="F37" s="638" t="s">
        <v>216</v>
      </c>
      <c r="G37" s="639"/>
      <c r="H37" s="639"/>
      <c r="I37" s="639"/>
      <c r="J37" s="639"/>
      <c r="K37" s="639"/>
      <c r="L37" s="639"/>
      <c r="M37" s="639"/>
      <c r="N37" s="46" t="s">
        <v>190</v>
      </c>
      <c r="O37" s="638" t="s">
        <v>217</v>
      </c>
      <c r="P37" s="639"/>
      <c r="Q37" s="639"/>
      <c r="R37" s="639"/>
      <c r="S37" s="639"/>
      <c r="T37" s="639"/>
      <c r="U37" s="639"/>
      <c r="V37" s="639"/>
      <c r="W37" s="46" t="s">
        <v>190</v>
      </c>
      <c r="X37" s="638" t="s">
        <v>218</v>
      </c>
      <c r="Y37" s="639"/>
      <c r="Z37" s="639"/>
      <c r="AA37" s="639"/>
      <c r="AB37" s="639"/>
      <c r="AC37" s="639"/>
      <c r="AD37" s="639"/>
      <c r="AE37" s="639"/>
      <c r="AF37" s="640"/>
      <c r="AG37" s="66"/>
      <c r="AH37" s="22"/>
      <c r="AI37" s="18"/>
      <c r="AJ37" s="23">
        <f>IF(E37="☑",1,0)</f>
        <v>0</v>
      </c>
      <c r="AK37" s="23">
        <f>IF(N37="☑",1,0)</f>
        <v>0</v>
      </c>
      <c r="AL37" s="23">
        <f>IF(W37="☑",1,0)</f>
        <v>0</v>
      </c>
      <c r="AN37" s="276"/>
      <c r="AO37" s="276"/>
    </row>
    <row r="38" spans="1:42" s="23" customFormat="1" ht="12.5" thickBot="1">
      <c r="A38" s="18"/>
      <c r="B38" s="22"/>
      <c r="C38" s="61"/>
      <c r="D38" s="73"/>
      <c r="E38" s="46" t="s">
        <v>190</v>
      </c>
      <c r="F38" s="638" t="s">
        <v>219</v>
      </c>
      <c r="G38" s="639"/>
      <c r="H38" s="639"/>
      <c r="I38" s="639"/>
      <c r="J38" s="639"/>
      <c r="K38" s="639"/>
      <c r="L38" s="639"/>
      <c r="M38" s="639"/>
      <c r="N38" s="46" t="s">
        <v>190</v>
      </c>
      <c r="O38" s="638" t="s">
        <v>220</v>
      </c>
      <c r="P38" s="639"/>
      <c r="Q38" s="639"/>
      <c r="R38" s="639"/>
      <c r="S38" s="639"/>
      <c r="T38" s="639"/>
      <c r="U38" s="639"/>
      <c r="V38" s="639"/>
      <c r="W38" s="46" t="s">
        <v>190</v>
      </c>
      <c r="X38" s="638" t="s">
        <v>221</v>
      </c>
      <c r="Y38" s="639"/>
      <c r="Z38" s="639"/>
      <c r="AA38" s="639"/>
      <c r="AB38" s="639"/>
      <c r="AC38" s="639"/>
      <c r="AD38" s="639"/>
      <c r="AE38" s="639"/>
      <c r="AF38" s="640"/>
      <c r="AG38" s="66"/>
      <c r="AH38" s="22"/>
      <c r="AI38" s="18"/>
      <c r="AJ38" s="23">
        <f>IF(E38="☑",1,0)</f>
        <v>0</v>
      </c>
      <c r="AK38" s="23">
        <f>IF(N38="☑",1,0)</f>
        <v>0</v>
      </c>
      <c r="AL38" s="23">
        <f>IF(W38="☑",1,0)</f>
        <v>0</v>
      </c>
      <c r="AN38" s="276"/>
      <c r="AO38" s="276"/>
    </row>
    <row r="39" spans="1:42" s="23" customFormat="1" ht="12.5" thickBot="1">
      <c r="A39" s="18"/>
      <c r="B39" s="22"/>
      <c r="C39" s="61"/>
      <c r="D39" s="73"/>
      <c r="E39" s="46" t="s">
        <v>190</v>
      </c>
      <c r="F39" s="644" t="s">
        <v>222</v>
      </c>
      <c r="G39" s="645"/>
      <c r="H39" s="645"/>
      <c r="I39" s="645"/>
      <c r="J39" s="645"/>
      <c r="K39" s="645"/>
      <c r="L39" s="645"/>
      <c r="M39" s="645"/>
      <c r="N39" s="645"/>
      <c r="O39" s="645"/>
      <c r="P39" s="645"/>
      <c r="Q39" s="645"/>
      <c r="R39" s="645"/>
      <c r="S39" s="645"/>
      <c r="T39" s="645"/>
      <c r="U39" s="645"/>
      <c r="V39" s="646"/>
      <c r="W39" s="74"/>
      <c r="X39" s="75"/>
      <c r="Y39" s="75"/>
      <c r="Z39" s="75"/>
      <c r="AA39" s="75"/>
      <c r="AB39" s="75"/>
      <c r="AC39" s="75"/>
      <c r="AD39" s="75"/>
      <c r="AE39" s="75"/>
      <c r="AF39" s="76"/>
      <c r="AG39" s="66"/>
      <c r="AH39" s="22"/>
      <c r="AI39" s="18"/>
      <c r="AJ39" s="23">
        <f>IF(E39="☑",1,0)</f>
        <v>0</v>
      </c>
      <c r="AK39" s="23">
        <f>IF(E40="☑",1,0)</f>
        <v>0</v>
      </c>
      <c r="AN39" s="276"/>
      <c r="AO39" s="276"/>
    </row>
    <row r="40" spans="1:42" s="23" customFormat="1" ht="12.5" thickBot="1">
      <c r="A40" s="18"/>
      <c r="B40" s="22"/>
      <c r="C40" s="61"/>
      <c r="D40" s="77"/>
      <c r="E40" s="46" t="s">
        <v>190</v>
      </c>
      <c r="F40" s="623" t="s">
        <v>140</v>
      </c>
      <c r="G40" s="620"/>
      <c r="H40" s="620"/>
      <c r="I40" s="56" t="s">
        <v>202</v>
      </c>
      <c r="J40" s="647"/>
      <c r="K40" s="647"/>
      <c r="L40" s="647"/>
      <c r="M40" s="647"/>
      <c r="N40" s="647"/>
      <c r="O40" s="647"/>
      <c r="P40" s="647"/>
      <c r="Q40" s="647"/>
      <c r="R40" s="647"/>
      <c r="S40" s="647"/>
      <c r="T40" s="647"/>
      <c r="U40" s="647"/>
      <c r="V40" s="57" t="s">
        <v>203</v>
      </c>
      <c r="W40" s="74"/>
      <c r="X40" s="75"/>
      <c r="Y40" s="75"/>
      <c r="Z40" s="75"/>
      <c r="AA40" s="75"/>
      <c r="AB40" s="75"/>
      <c r="AC40" s="75"/>
      <c r="AD40" s="75"/>
      <c r="AE40" s="75"/>
      <c r="AF40" s="76"/>
      <c r="AG40" s="66"/>
      <c r="AH40" s="22"/>
      <c r="AI40" s="18"/>
      <c r="AN40" s="276"/>
      <c r="AO40" s="276"/>
    </row>
    <row r="41" spans="1:42" s="23" customFormat="1" ht="12.5" thickBot="1">
      <c r="A41" s="18"/>
      <c r="B41" s="43"/>
      <c r="C41" s="67"/>
      <c r="D41" s="648" t="s">
        <v>223</v>
      </c>
      <c r="E41" s="649"/>
      <c r="F41" s="649"/>
      <c r="G41" s="649"/>
      <c r="H41" s="649"/>
      <c r="I41" s="649"/>
      <c r="J41" s="649"/>
      <c r="K41" s="649"/>
      <c r="L41" s="649"/>
      <c r="M41" s="649"/>
      <c r="N41" s="649"/>
      <c r="O41" s="649"/>
      <c r="P41" s="649"/>
      <c r="Q41" s="649"/>
      <c r="R41" s="70"/>
      <c r="S41" s="70"/>
      <c r="T41" s="74"/>
      <c r="U41" s="642"/>
      <c r="V41" s="642"/>
      <c r="W41" s="74"/>
      <c r="X41" s="642"/>
      <c r="Y41" s="642"/>
      <c r="Z41" s="74"/>
      <c r="AA41" s="642"/>
      <c r="AB41" s="642"/>
      <c r="AC41" s="74"/>
      <c r="AD41" s="642"/>
      <c r="AE41" s="642"/>
      <c r="AF41" s="78"/>
      <c r="AG41" s="30"/>
      <c r="AH41" s="22"/>
      <c r="AI41" s="18"/>
      <c r="AN41" s="276"/>
      <c r="AO41" s="276"/>
    </row>
    <row r="42" spans="1:42" s="23" customFormat="1" ht="12.5" thickBot="1">
      <c r="A42" s="18"/>
      <c r="B42" s="22"/>
      <c r="C42" s="61"/>
      <c r="D42" s="30"/>
      <c r="E42" s="46" t="s">
        <v>190</v>
      </c>
      <c r="F42" s="638" t="s">
        <v>224</v>
      </c>
      <c r="G42" s="639"/>
      <c r="H42" s="639"/>
      <c r="I42" s="639"/>
      <c r="J42" s="639"/>
      <c r="K42" s="639"/>
      <c r="L42" s="639"/>
      <c r="M42" s="639"/>
      <c r="N42" s="46" t="s">
        <v>190</v>
      </c>
      <c r="O42" s="638" t="s">
        <v>225</v>
      </c>
      <c r="P42" s="639"/>
      <c r="Q42" s="639"/>
      <c r="R42" s="639"/>
      <c r="S42" s="639"/>
      <c r="T42" s="639"/>
      <c r="U42" s="639"/>
      <c r="V42" s="639"/>
      <c r="W42" s="46" t="s">
        <v>190</v>
      </c>
      <c r="X42" s="638" t="s">
        <v>226</v>
      </c>
      <c r="Y42" s="639"/>
      <c r="Z42" s="639"/>
      <c r="AA42" s="639"/>
      <c r="AB42" s="639"/>
      <c r="AC42" s="639"/>
      <c r="AD42" s="639"/>
      <c r="AE42" s="639"/>
      <c r="AF42" s="79"/>
      <c r="AG42" s="66"/>
      <c r="AH42" s="22"/>
      <c r="AI42" s="18"/>
      <c r="AJ42" s="23">
        <f>IF(E42="☑",1,0)</f>
        <v>0</v>
      </c>
      <c r="AK42" s="23">
        <f>IF(N42="☑",1,0)</f>
        <v>0</v>
      </c>
      <c r="AL42" s="23">
        <f>IF(W42="☑",1,0)</f>
        <v>0</v>
      </c>
      <c r="AN42" s="276">
        <f>IF(SUM(AJ42:AL44)=0,1,0)</f>
        <v>1</v>
      </c>
      <c r="AO42" s="276"/>
      <c r="AP42" s="48" t="str">
        <f>IF(AN42=1,"←要確認！チェックされていません。",IF(SUM(AJ42:AM45)&gt;3,"←要確認！４つ以上チェックされています。","OK"))</f>
        <v>←要確認！チェックされていません。</v>
      </c>
    </row>
    <row r="43" spans="1:42" s="23" customFormat="1" ht="12.5" thickBot="1">
      <c r="A43" s="18"/>
      <c r="B43" s="22"/>
      <c r="C43" s="61"/>
      <c r="D43" s="30"/>
      <c r="E43" s="46" t="s">
        <v>190</v>
      </c>
      <c r="F43" s="638" t="s">
        <v>227</v>
      </c>
      <c r="G43" s="639"/>
      <c r="H43" s="639"/>
      <c r="I43" s="639"/>
      <c r="J43" s="639"/>
      <c r="K43" s="639"/>
      <c r="L43" s="639"/>
      <c r="M43" s="639"/>
      <c r="N43" s="46" t="s">
        <v>190</v>
      </c>
      <c r="O43" s="638" t="s">
        <v>228</v>
      </c>
      <c r="P43" s="639"/>
      <c r="Q43" s="639"/>
      <c r="R43" s="643"/>
      <c r="S43" s="639"/>
      <c r="T43" s="639"/>
      <c r="U43" s="639"/>
      <c r="V43" s="639"/>
      <c r="W43" s="46" t="s">
        <v>190</v>
      </c>
      <c r="X43" s="638" t="s">
        <v>229</v>
      </c>
      <c r="Y43" s="639"/>
      <c r="Z43" s="639"/>
      <c r="AA43" s="639"/>
      <c r="AB43" s="639"/>
      <c r="AC43" s="639"/>
      <c r="AD43" s="639"/>
      <c r="AE43" s="639"/>
      <c r="AF43" s="79"/>
      <c r="AG43" s="66"/>
      <c r="AH43" s="22"/>
      <c r="AI43" s="18"/>
      <c r="AJ43" s="23">
        <f>IF(E43="☑",1,0)</f>
        <v>0</v>
      </c>
      <c r="AK43" s="23">
        <f>IF(N43="☑",1,0)</f>
        <v>0</v>
      </c>
      <c r="AL43" s="23">
        <f>IF(W43="☑",1,0)</f>
        <v>0</v>
      </c>
      <c r="AN43" s="276"/>
      <c r="AO43" s="276"/>
    </row>
    <row r="44" spans="1:42" s="23" customFormat="1" ht="12.5" thickBot="1">
      <c r="A44" s="18"/>
      <c r="B44" s="22"/>
      <c r="C44" s="61"/>
      <c r="D44" s="30"/>
      <c r="E44" s="46" t="s">
        <v>190</v>
      </c>
      <c r="F44" s="638" t="s">
        <v>230</v>
      </c>
      <c r="G44" s="639"/>
      <c r="H44" s="639"/>
      <c r="I44" s="639"/>
      <c r="J44" s="639"/>
      <c r="K44" s="639"/>
      <c r="L44" s="639"/>
      <c r="M44" s="639"/>
      <c r="N44" s="46" t="s">
        <v>190</v>
      </c>
      <c r="O44" s="644" t="s">
        <v>231</v>
      </c>
      <c r="P44" s="645"/>
      <c r="Q44" s="645"/>
      <c r="R44" s="46" t="s">
        <v>190</v>
      </c>
      <c r="S44" s="623" t="s">
        <v>140</v>
      </c>
      <c r="T44" s="620"/>
      <c r="U44" s="620"/>
      <c r="V44" s="80" t="s">
        <v>202</v>
      </c>
      <c r="W44" s="658"/>
      <c r="X44" s="658"/>
      <c r="Y44" s="658"/>
      <c r="Z44" s="658"/>
      <c r="AA44" s="658"/>
      <c r="AB44" s="658"/>
      <c r="AC44" s="658"/>
      <c r="AD44" s="658"/>
      <c r="AE44" s="658"/>
      <c r="AF44" s="57" t="s">
        <v>203</v>
      </c>
      <c r="AG44" s="66"/>
      <c r="AH44" s="22"/>
      <c r="AI44" s="18"/>
      <c r="AJ44" s="23">
        <f>IF(E44="☑",1,0)</f>
        <v>0</v>
      </c>
      <c r="AK44" s="23">
        <f>IF(N44="☑",1,0)</f>
        <v>0</v>
      </c>
      <c r="AL44" s="23">
        <f>IF(R44="☑",1,0)</f>
        <v>0</v>
      </c>
      <c r="AN44" s="276"/>
      <c r="AO44" s="276"/>
    </row>
    <row r="45" spans="1:42" s="23" customFormat="1" ht="12.5" thickBot="1">
      <c r="A45" s="35"/>
      <c r="B45" s="22"/>
      <c r="C45" s="37"/>
      <c r="D45" s="81"/>
      <c r="E45" s="38"/>
      <c r="F45" s="38"/>
      <c r="G45" s="38"/>
      <c r="H45" s="38"/>
      <c r="I45" s="38"/>
      <c r="J45" s="81"/>
      <c r="K45" s="81"/>
      <c r="L45" s="81"/>
      <c r="M45" s="81"/>
      <c r="N45" s="81"/>
      <c r="O45" s="81"/>
      <c r="P45" s="81"/>
      <c r="Q45" s="38"/>
      <c r="R45" s="38"/>
      <c r="S45" s="38"/>
      <c r="T45" s="38"/>
      <c r="U45" s="38"/>
      <c r="V45" s="38"/>
      <c r="W45" s="38"/>
      <c r="X45" s="38"/>
      <c r="Y45" s="38"/>
      <c r="Z45" s="38"/>
      <c r="AA45" s="38"/>
      <c r="AB45" s="38"/>
      <c r="AC45" s="38"/>
      <c r="AD45" s="38"/>
      <c r="AE45" s="38"/>
      <c r="AF45" s="38"/>
      <c r="AG45" s="39"/>
      <c r="AH45" s="22"/>
      <c r="AI45" s="18"/>
      <c r="AN45" s="276"/>
      <c r="AO45" s="276"/>
    </row>
    <row r="46" spans="1:42" s="23" customFormat="1" ht="5.4" customHeight="1">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2"/>
      <c r="AN46" s="276"/>
      <c r="AO46" s="276"/>
    </row>
    <row r="47" spans="1:42" s="23" customFormat="1" ht="5.4" customHeight="1">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2"/>
      <c r="AN47" s="276"/>
      <c r="AO47" s="276"/>
    </row>
    <row r="48" spans="1:42" s="23" customFormat="1" ht="12">
      <c r="A48" s="18"/>
      <c r="B48" s="19">
        <v>11</v>
      </c>
      <c r="C48" s="20" t="s">
        <v>232</v>
      </c>
      <c r="D48" s="20"/>
      <c r="E48" s="20"/>
      <c r="F48" s="20"/>
      <c r="G48" s="20"/>
      <c r="H48" s="20"/>
      <c r="I48" s="20"/>
      <c r="J48" s="20"/>
      <c r="K48" s="20"/>
      <c r="L48" s="20"/>
      <c r="M48" s="20"/>
      <c r="N48" s="20"/>
      <c r="O48" s="20"/>
      <c r="P48" s="20"/>
      <c r="Q48" s="20"/>
      <c r="R48" s="20"/>
      <c r="S48" s="20"/>
      <c r="T48" s="20"/>
      <c r="U48" s="21"/>
      <c r="V48" s="21"/>
      <c r="W48" s="21"/>
      <c r="X48" s="21"/>
      <c r="Y48" s="21"/>
      <c r="Z48" s="21"/>
      <c r="AA48" s="21"/>
      <c r="AB48" s="21"/>
      <c r="AC48" s="21"/>
      <c r="AD48" s="21"/>
      <c r="AE48" s="21"/>
      <c r="AF48" s="21"/>
      <c r="AG48" s="21"/>
      <c r="AH48" s="22"/>
      <c r="AI48" s="18"/>
      <c r="AN48" s="276"/>
      <c r="AO48" s="276"/>
    </row>
    <row r="49" spans="1:42" s="23" customFormat="1" ht="12">
      <c r="A49" s="18"/>
      <c r="B49" s="22"/>
      <c r="C49" s="631" t="s">
        <v>233</v>
      </c>
      <c r="D49" s="631"/>
      <c r="E49" s="631"/>
      <c r="F49" s="631"/>
      <c r="G49" s="631"/>
      <c r="H49" s="631"/>
      <c r="I49" s="631"/>
      <c r="J49" s="631"/>
      <c r="K49" s="631"/>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22"/>
      <c r="AI49" s="18"/>
      <c r="AN49" s="276"/>
      <c r="AO49" s="276"/>
    </row>
    <row r="50" spans="1:42" s="23" customFormat="1" ht="12">
      <c r="A50" s="18"/>
      <c r="B50" s="22"/>
      <c r="C50" s="24" t="s">
        <v>234</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4"/>
      <c r="AE50" s="24"/>
      <c r="AF50" s="24"/>
      <c r="AG50" s="24"/>
      <c r="AH50" s="22"/>
      <c r="AI50" s="18"/>
      <c r="AN50" s="276"/>
      <c r="AO50" s="276"/>
    </row>
    <row r="51" spans="1:42" s="23" customFormat="1" ht="12">
      <c r="A51" s="18"/>
      <c r="B51" s="22"/>
      <c r="C51" s="24" t="s">
        <v>235</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4"/>
      <c r="AE51" s="24"/>
      <c r="AF51" s="24"/>
      <c r="AG51" s="24"/>
      <c r="AH51" s="22"/>
      <c r="AI51" s="18"/>
      <c r="AN51" s="276"/>
      <c r="AO51" s="276"/>
    </row>
    <row r="52" spans="1:42" s="23" customFormat="1" ht="12.5" thickBot="1">
      <c r="A52" s="18"/>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4"/>
      <c r="AE52" s="24"/>
      <c r="AF52" s="24"/>
      <c r="AG52" s="24"/>
      <c r="AH52" s="22"/>
      <c r="AI52" s="18"/>
      <c r="AN52" s="276"/>
      <c r="AO52" s="276"/>
    </row>
    <row r="53" spans="1:42" s="23" customFormat="1" ht="12">
      <c r="A53" s="18"/>
      <c r="B53" s="22"/>
      <c r="C53" s="26" t="s">
        <v>173</v>
      </c>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c r="AH53" s="22"/>
      <c r="AI53" s="18"/>
      <c r="AN53" s="276"/>
      <c r="AO53" s="276"/>
    </row>
    <row r="54" spans="1:42" s="23" customFormat="1" ht="12.5" thickBot="1">
      <c r="A54" s="18"/>
      <c r="B54" s="22"/>
      <c r="C54" s="29"/>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30"/>
      <c r="AH54" s="22"/>
      <c r="AI54" s="18"/>
      <c r="AN54" s="276"/>
      <c r="AO54" s="276"/>
    </row>
    <row r="55" spans="1:42" s="23" customFormat="1" ht="12.5" thickBot="1">
      <c r="A55" s="18"/>
      <c r="B55" s="22"/>
      <c r="C55" s="61"/>
      <c r="D55" s="619" t="s">
        <v>236</v>
      </c>
      <c r="E55" s="620"/>
      <c r="F55" s="620"/>
      <c r="G55" s="620"/>
      <c r="H55" s="620"/>
      <c r="I55" s="620"/>
      <c r="J55" s="620"/>
      <c r="K55" s="620"/>
      <c r="L55" s="620"/>
      <c r="M55" s="624"/>
      <c r="N55" s="46" t="s">
        <v>190</v>
      </c>
      <c r="O55" s="623" t="s">
        <v>237</v>
      </c>
      <c r="P55" s="620"/>
      <c r="Q55" s="624"/>
      <c r="R55" s="46" t="s">
        <v>190</v>
      </c>
      <c r="S55" s="623" t="s">
        <v>238</v>
      </c>
      <c r="T55" s="620"/>
      <c r="U55" s="620"/>
      <c r="V55" s="620"/>
      <c r="W55" s="620"/>
      <c r="X55" s="659"/>
      <c r="Y55" s="659"/>
      <c r="Z55" s="659"/>
      <c r="AA55" s="659"/>
      <c r="AB55" s="659"/>
      <c r="AC55" s="659"/>
      <c r="AD55" s="659"/>
      <c r="AE55" s="659"/>
      <c r="AF55" s="82" t="s">
        <v>203</v>
      </c>
      <c r="AG55" s="66"/>
      <c r="AH55" s="22"/>
      <c r="AI55" s="18"/>
      <c r="AJ55" s="23">
        <f>IF(N55="☑",1,0)</f>
        <v>0</v>
      </c>
      <c r="AK55" s="23">
        <f>IF(R55="☑",1,0)</f>
        <v>0</v>
      </c>
      <c r="AN55" s="276">
        <f>IF(SUM(AJ55:AK55)=0,1,0)</f>
        <v>1</v>
      </c>
      <c r="AO55" s="276"/>
      <c r="AP55" s="48" t="str">
        <f>IF(SUM(AJ55:AM55)=2,"←要確認！複数チェックされています。",IF(AN55=1,"←要確認！チェックされていません。","OK"))</f>
        <v>←要確認！チェックされていません。</v>
      </c>
    </row>
    <row r="56" spans="1:42" s="23" customFormat="1" ht="12.75" customHeight="1" thickBot="1">
      <c r="A56" s="18"/>
      <c r="B56" s="59"/>
      <c r="C56" s="29"/>
      <c r="D56" s="650" t="s">
        <v>239</v>
      </c>
      <c r="E56" s="631"/>
      <c r="F56" s="631"/>
      <c r="G56" s="631"/>
      <c r="H56" s="631"/>
      <c r="I56" s="631"/>
      <c r="J56" s="631"/>
      <c r="K56" s="631"/>
      <c r="L56" s="631"/>
      <c r="M56" s="631"/>
      <c r="N56" s="631"/>
      <c r="O56" s="631"/>
      <c r="P56" s="631"/>
      <c r="Q56" s="651"/>
      <c r="R56" s="652" t="s">
        <v>240</v>
      </c>
      <c r="S56" s="653"/>
      <c r="T56" s="654"/>
      <c r="U56" s="655" t="s">
        <v>241</v>
      </c>
      <c r="V56" s="656"/>
      <c r="W56" s="657"/>
      <c r="X56" s="655" t="s">
        <v>242</v>
      </c>
      <c r="Y56" s="656"/>
      <c r="Z56" s="657"/>
      <c r="AA56" s="655" t="s">
        <v>243</v>
      </c>
      <c r="AB56" s="656"/>
      <c r="AC56" s="657"/>
      <c r="AD56" s="655" t="s">
        <v>244</v>
      </c>
      <c r="AE56" s="656"/>
      <c r="AF56" s="657"/>
      <c r="AG56" s="83"/>
      <c r="AH56" s="22"/>
      <c r="AI56" s="18"/>
      <c r="AN56" s="276"/>
      <c r="AO56" s="276"/>
    </row>
    <row r="57" spans="1:42" s="23" customFormat="1" ht="12.5" thickBot="1">
      <c r="A57" s="18"/>
      <c r="B57" s="22"/>
      <c r="C57" s="29"/>
      <c r="D57" s="663" t="s">
        <v>245</v>
      </c>
      <c r="E57" s="628"/>
      <c r="F57" s="628"/>
      <c r="G57" s="628"/>
      <c r="H57" s="628"/>
      <c r="I57" s="628"/>
      <c r="J57" s="628"/>
      <c r="K57" s="628"/>
      <c r="L57" s="628"/>
      <c r="M57" s="628"/>
      <c r="N57" s="628"/>
      <c r="O57" s="628"/>
      <c r="P57" s="628"/>
      <c r="Q57" s="629"/>
      <c r="R57" s="664"/>
      <c r="S57" s="665"/>
      <c r="T57" s="84" t="s">
        <v>180</v>
      </c>
      <c r="U57" s="664"/>
      <c r="V57" s="665"/>
      <c r="W57" s="84" t="s">
        <v>180</v>
      </c>
      <c r="X57" s="664"/>
      <c r="Y57" s="665"/>
      <c r="Z57" s="84" t="s">
        <v>180</v>
      </c>
      <c r="AA57" s="664"/>
      <c r="AB57" s="665"/>
      <c r="AC57" s="84" t="s">
        <v>180</v>
      </c>
      <c r="AD57" s="664"/>
      <c r="AE57" s="665"/>
      <c r="AF57" s="84" t="s">
        <v>180</v>
      </c>
      <c r="AG57" s="66"/>
      <c r="AH57" s="22"/>
      <c r="AI57" s="18"/>
      <c r="AN57" s="277">
        <f>IF(SUM(R57:AF57)&gt;0,0,1)</f>
        <v>1</v>
      </c>
      <c r="AO57" s="277"/>
      <c r="AP57" s="85" t="str">
        <f>IF(AN57=1,"←要確認！入力されていません。",(IF(P1から3!E91=SUM(R57:AF57),"OK","←要確認！全入居者数と年齢別内訳の合計数が一致しません。")))</f>
        <v>←要確認！入力されていません。</v>
      </c>
    </row>
    <row r="58" spans="1:42" s="23" customFormat="1" ht="12.5" thickBot="1">
      <c r="A58" s="18"/>
      <c r="B58" s="43"/>
      <c r="C58" s="44"/>
      <c r="D58" s="632" t="s">
        <v>246</v>
      </c>
      <c r="E58" s="633"/>
      <c r="F58" s="633"/>
      <c r="G58" s="633"/>
      <c r="H58" s="633"/>
      <c r="I58" s="633"/>
      <c r="J58" s="633"/>
      <c r="K58" s="633"/>
      <c r="L58" s="633"/>
      <c r="M58" s="633"/>
      <c r="N58" s="633"/>
      <c r="O58" s="633"/>
      <c r="P58" s="633"/>
      <c r="Q58" s="633"/>
      <c r="R58" s="70"/>
      <c r="S58" s="70"/>
      <c r="T58" s="74"/>
      <c r="U58" s="642"/>
      <c r="V58" s="642"/>
      <c r="W58" s="74"/>
      <c r="X58" s="642"/>
      <c r="Y58" s="642"/>
      <c r="Z58" s="74"/>
      <c r="AA58" s="642"/>
      <c r="AB58" s="642"/>
      <c r="AC58" s="74"/>
      <c r="AD58" s="642"/>
      <c r="AE58" s="642"/>
      <c r="AF58" s="78"/>
      <c r="AG58" s="30"/>
      <c r="AH58" s="22"/>
      <c r="AI58" s="18"/>
      <c r="AN58" s="276"/>
      <c r="AO58" s="276"/>
    </row>
    <row r="59" spans="1:42" s="23" customFormat="1" ht="12.5" thickBot="1">
      <c r="A59" s="18"/>
      <c r="B59" s="22"/>
      <c r="C59" s="29"/>
      <c r="D59" s="73"/>
      <c r="E59" s="46" t="s">
        <v>190</v>
      </c>
      <c r="F59" s="660" t="s">
        <v>247</v>
      </c>
      <c r="G59" s="661"/>
      <c r="H59" s="661"/>
      <c r="I59" s="661"/>
      <c r="J59" s="661"/>
      <c r="K59" s="661"/>
      <c r="L59" s="661"/>
      <c r="M59" s="661"/>
      <c r="N59" s="661"/>
      <c r="O59" s="661"/>
      <c r="P59" s="661"/>
      <c r="Q59" s="661"/>
      <c r="R59" s="662"/>
      <c r="S59" s="46" t="s">
        <v>190</v>
      </c>
      <c r="T59" s="660" t="s">
        <v>248</v>
      </c>
      <c r="U59" s="661"/>
      <c r="V59" s="661"/>
      <c r="W59" s="661"/>
      <c r="X59" s="661"/>
      <c r="Y59" s="661"/>
      <c r="Z59" s="661"/>
      <c r="AA59" s="661"/>
      <c r="AB59" s="661"/>
      <c r="AC59" s="661"/>
      <c r="AD59" s="661"/>
      <c r="AE59" s="661"/>
      <c r="AF59" s="662"/>
      <c r="AG59" s="66"/>
      <c r="AH59" s="22"/>
      <c r="AI59" s="18"/>
      <c r="AJ59" s="23">
        <f>IF(E59="☑",1,0)</f>
        <v>0</v>
      </c>
      <c r="AK59" s="23">
        <f>IF(S59="☑",1,0)</f>
        <v>0</v>
      </c>
      <c r="AN59" s="276">
        <f>IF(SUM(AJ59:AK60)=0,1,0)</f>
        <v>1</v>
      </c>
      <c r="AO59" s="276"/>
      <c r="AP59" s="48" t="str">
        <f>IF(AN59=1,"←要確認！チェックされていません。","")</f>
        <v>←要確認！チェックされていません。</v>
      </c>
    </row>
    <row r="60" spans="1:42" s="23" customFormat="1" ht="12.5" thickBot="1">
      <c r="A60" s="18"/>
      <c r="B60" s="22"/>
      <c r="C60" s="29"/>
      <c r="D60" s="86"/>
      <c r="E60" s="46" t="s">
        <v>190</v>
      </c>
      <c r="F60" s="638" t="s">
        <v>249</v>
      </c>
      <c r="G60" s="639"/>
      <c r="H60" s="639"/>
      <c r="I60" s="639"/>
      <c r="J60" s="639"/>
      <c r="K60" s="639"/>
      <c r="L60" s="639"/>
      <c r="M60" s="639"/>
      <c r="N60" s="639"/>
      <c r="O60" s="639"/>
      <c r="P60" s="639"/>
      <c r="Q60" s="639"/>
      <c r="R60" s="666"/>
      <c r="S60" s="46" t="s">
        <v>190</v>
      </c>
      <c r="T60" s="660" t="s">
        <v>250</v>
      </c>
      <c r="U60" s="661"/>
      <c r="V60" s="661"/>
      <c r="W60" s="661"/>
      <c r="X60" s="661"/>
      <c r="Y60" s="661"/>
      <c r="Z60" s="661"/>
      <c r="AA60" s="661"/>
      <c r="AB60" s="661"/>
      <c r="AC60" s="661"/>
      <c r="AD60" s="661"/>
      <c r="AE60" s="661"/>
      <c r="AF60" s="662"/>
      <c r="AG60" s="66"/>
      <c r="AH60" s="22"/>
      <c r="AI60" s="18"/>
      <c r="AJ60" s="23">
        <f>IF(E60="☑",1,0)</f>
        <v>0</v>
      </c>
      <c r="AK60" s="23">
        <f>IF(S60="☑",1,0)</f>
        <v>0</v>
      </c>
      <c r="AN60" s="276"/>
      <c r="AO60" s="276"/>
    </row>
    <row r="61" spans="1:42" s="23" customFormat="1" ht="12.5" thickBot="1">
      <c r="A61" s="18"/>
      <c r="B61" s="43"/>
      <c r="C61" s="44"/>
      <c r="D61" s="648" t="s">
        <v>251</v>
      </c>
      <c r="E61" s="649"/>
      <c r="F61" s="649"/>
      <c r="G61" s="649"/>
      <c r="H61" s="649"/>
      <c r="I61" s="649"/>
      <c r="J61" s="649"/>
      <c r="K61" s="649"/>
      <c r="L61" s="649"/>
      <c r="M61" s="649"/>
      <c r="N61" s="649"/>
      <c r="O61" s="649"/>
      <c r="P61" s="649"/>
      <c r="Q61" s="649"/>
      <c r="R61" s="70"/>
      <c r="S61" s="70"/>
      <c r="T61" s="74"/>
      <c r="U61" s="642"/>
      <c r="V61" s="642"/>
      <c r="W61" s="74"/>
      <c r="X61" s="642"/>
      <c r="Y61" s="642"/>
      <c r="Z61" s="74"/>
      <c r="AA61" s="642"/>
      <c r="AB61" s="642"/>
      <c r="AC61" s="74"/>
      <c r="AD61" s="642"/>
      <c r="AE61" s="642"/>
      <c r="AF61" s="50"/>
      <c r="AG61" s="30"/>
      <c r="AH61" s="22"/>
      <c r="AI61" s="18"/>
      <c r="AN61" s="276"/>
      <c r="AO61" s="276"/>
    </row>
    <row r="62" spans="1:42" s="23" customFormat="1" ht="12.5" thickBot="1">
      <c r="A62" s="18"/>
      <c r="B62" s="22"/>
      <c r="C62" s="29"/>
      <c r="D62" s="73"/>
      <c r="E62" s="46" t="s">
        <v>190</v>
      </c>
      <c r="F62" s="660" t="s">
        <v>247</v>
      </c>
      <c r="G62" s="661"/>
      <c r="H62" s="661"/>
      <c r="I62" s="661"/>
      <c r="J62" s="661"/>
      <c r="K62" s="661"/>
      <c r="L62" s="661"/>
      <c r="M62" s="661"/>
      <c r="N62" s="661"/>
      <c r="O62" s="661"/>
      <c r="P62" s="661"/>
      <c r="Q62" s="661"/>
      <c r="R62" s="662"/>
      <c r="S62" s="46" t="s">
        <v>190</v>
      </c>
      <c r="T62" s="660" t="s">
        <v>248</v>
      </c>
      <c r="U62" s="661"/>
      <c r="V62" s="661"/>
      <c r="W62" s="661"/>
      <c r="X62" s="661"/>
      <c r="Y62" s="661"/>
      <c r="Z62" s="661"/>
      <c r="AA62" s="661"/>
      <c r="AB62" s="661"/>
      <c r="AC62" s="661"/>
      <c r="AD62" s="661"/>
      <c r="AE62" s="661"/>
      <c r="AF62" s="662"/>
      <c r="AG62" s="66"/>
      <c r="AH62" s="22"/>
      <c r="AI62" s="18"/>
      <c r="AJ62" s="23">
        <f>IF(E62="☑",1,0)</f>
        <v>0</v>
      </c>
      <c r="AK62" s="23">
        <f>IF(S62="☑",1,0)</f>
        <v>0</v>
      </c>
      <c r="AN62" s="276">
        <f>IF(SUM(AJ62:AL64)=0,1,0)</f>
        <v>1</v>
      </c>
      <c r="AO62" s="276"/>
      <c r="AP62" s="48" t="str">
        <f>IF(AN62=1,"←要確認！チェックされていません。","")</f>
        <v>←要確認！チェックされていません。</v>
      </c>
    </row>
    <row r="63" spans="1:42" s="23" customFormat="1" ht="12.5" thickBot="1">
      <c r="A63" s="18"/>
      <c r="B63" s="22"/>
      <c r="C63" s="29"/>
      <c r="D63" s="77"/>
      <c r="E63" s="46" t="s">
        <v>190</v>
      </c>
      <c r="F63" s="638" t="s">
        <v>249</v>
      </c>
      <c r="G63" s="639"/>
      <c r="H63" s="639"/>
      <c r="I63" s="639"/>
      <c r="J63" s="639"/>
      <c r="K63" s="639"/>
      <c r="L63" s="639"/>
      <c r="M63" s="639"/>
      <c r="N63" s="639"/>
      <c r="O63" s="639"/>
      <c r="P63" s="639"/>
      <c r="Q63" s="639"/>
      <c r="R63" s="666"/>
      <c r="S63" s="46" t="s">
        <v>190</v>
      </c>
      <c r="T63" s="660" t="s">
        <v>250</v>
      </c>
      <c r="U63" s="661"/>
      <c r="V63" s="661"/>
      <c r="W63" s="661"/>
      <c r="X63" s="661"/>
      <c r="Y63" s="661"/>
      <c r="Z63" s="661"/>
      <c r="AA63" s="661"/>
      <c r="AB63" s="661"/>
      <c r="AC63" s="661"/>
      <c r="AD63" s="661"/>
      <c r="AE63" s="661"/>
      <c r="AF63" s="662"/>
      <c r="AG63" s="66"/>
      <c r="AH63" s="22"/>
      <c r="AI63" s="18"/>
      <c r="AJ63" s="23">
        <f>IF(E63="☑",1,0)</f>
        <v>0</v>
      </c>
      <c r="AK63" s="23">
        <f>IF(S63="☑",1,0)</f>
        <v>0</v>
      </c>
      <c r="AN63" s="276"/>
      <c r="AO63" s="276"/>
    </row>
    <row r="64" spans="1:42" s="23" customFormat="1" ht="12.5" thickBot="1">
      <c r="A64" s="35"/>
      <c r="B64" s="22"/>
      <c r="C64" s="37"/>
      <c r="D64" s="87"/>
      <c r="E64" s="38"/>
      <c r="F64" s="38"/>
      <c r="G64" s="38"/>
      <c r="H64" s="38"/>
      <c r="I64" s="38"/>
      <c r="J64" s="81"/>
      <c r="K64" s="81"/>
      <c r="L64" s="81"/>
      <c r="M64" s="81"/>
      <c r="N64" s="81"/>
      <c r="O64" s="81"/>
      <c r="P64" s="81"/>
      <c r="Q64" s="38"/>
      <c r="R64" s="38"/>
      <c r="S64" s="38"/>
      <c r="T64" s="38"/>
      <c r="U64" s="38"/>
      <c r="V64" s="38"/>
      <c r="W64" s="38"/>
      <c r="X64" s="38"/>
      <c r="Y64" s="38"/>
      <c r="Z64" s="38"/>
      <c r="AA64" s="38"/>
      <c r="AB64" s="38"/>
      <c r="AC64" s="38"/>
      <c r="AD64" s="38"/>
      <c r="AE64" s="38"/>
      <c r="AF64" s="38"/>
      <c r="AG64" s="39"/>
      <c r="AH64" s="22"/>
      <c r="AI64" s="18"/>
      <c r="AN64" s="276"/>
      <c r="AO64" s="276"/>
    </row>
    <row r="65" spans="1:42" s="23" customFormat="1" ht="12">
      <c r="A65" s="40"/>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2"/>
      <c r="AN65" s="276"/>
      <c r="AO65" s="276"/>
    </row>
    <row r="66" spans="1:42" s="23" customFormat="1" ht="12">
      <c r="A66" s="18"/>
      <c r="B66" s="19">
        <v>12</v>
      </c>
      <c r="C66" s="20" t="s">
        <v>252</v>
      </c>
      <c r="D66" s="20"/>
      <c r="E66" s="20"/>
      <c r="F66" s="20"/>
      <c r="G66" s="20"/>
      <c r="H66" s="20"/>
      <c r="I66" s="20"/>
      <c r="J66" s="20"/>
      <c r="K66" s="20"/>
      <c r="L66" s="20"/>
      <c r="M66" s="20"/>
      <c r="N66" s="20"/>
      <c r="O66" s="20"/>
      <c r="P66" s="20"/>
      <c r="Q66" s="20"/>
      <c r="R66" s="20"/>
      <c r="S66" s="20"/>
      <c r="T66" s="20"/>
      <c r="U66" s="21"/>
      <c r="V66" s="21"/>
      <c r="W66" s="21"/>
      <c r="X66" s="21"/>
      <c r="Y66" s="21"/>
      <c r="Z66" s="21"/>
      <c r="AA66" s="21"/>
      <c r="AB66" s="21"/>
      <c r="AC66" s="21"/>
      <c r="AD66" s="21"/>
      <c r="AE66" s="21"/>
      <c r="AF66" s="21"/>
      <c r="AG66" s="21"/>
      <c r="AH66" s="22"/>
      <c r="AI66" s="18"/>
      <c r="AN66" s="276"/>
      <c r="AO66" s="276"/>
    </row>
    <row r="67" spans="1:42" s="23" customFormat="1" ht="12">
      <c r="A67" s="18"/>
      <c r="B67" s="22"/>
      <c r="C67" s="22" t="s">
        <v>253</v>
      </c>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4"/>
      <c r="AE67" s="24"/>
      <c r="AF67" s="24"/>
      <c r="AG67" s="24"/>
      <c r="AH67" s="22"/>
      <c r="AI67" s="18"/>
      <c r="AN67" s="276"/>
      <c r="AO67" s="276"/>
    </row>
    <row r="68" spans="1:42" s="23" customFormat="1" ht="12.5" thickBot="1">
      <c r="A68" s="18"/>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4"/>
      <c r="AE68" s="24"/>
      <c r="AF68" s="24"/>
      <c r="AG68" s="24"/>
      <c r="AH68" s="22"/>
      <c r="AI68" s="18"/>
      <c r="AN68" s="276"/>
      <c r="AO68" s="276"/>
    </row>
    <row r="69" spans="1:42" s="23" customFormat="1" ht="12">
      <c r="A69" s="18"/>
      <c r="B69" s="22"/>
      <c r="C69" s="26" t="s">
        <v>173</v>
      </c>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8"/>
      <c r="AH69" s="22"/>
      <c r="AI69" s="18"/>
      <c r="AN69" s="276"/>
      <c r="AO69" s="276"/>
    </row>
    <row r="70" spans="1:42" s="23" customFormat="1" ht="12">
      <c r="A70" s="18"/>
      <c r="B70" s="88"/>
      <c r="C70" s="29"/>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30"/>
      <c r="AH70" s="22"/>
      <c r="AI70" s="18"/>
      <c r="AN70" s="276"/>
      <c r="AO70" s="276"/>
    </row>
    <row r="71" spans="1:42" s="23" customFormat="1" ht="12">
      <c r="A71" s="18"/>
      <c r="B71" s="22"/>
      <c r="C71" s="29"/>
      <c r="D71" s="68"/>
      <c r="E71" s="89"/>
      <c r="F71" s="667" t="s">
        <v>254</v>
      </c>
      <c r="G71" s="667"/>
      <c r="H71" s="667"/>
      <c r="I71" s="667"/>
      <c r="J71" s="670" t="s">
        <v>255</v>
      </c>
      <c r="K71" s="667"/>
      <c r="L71" s="667"/>
      <c r="M71" s="667"/>
      <c r="N71" s="667"/>
      <c r="O71" s="667"/>
      <c r="P71" s="667"/>
      <c r="Q71" s="667"/>
      <c r="R71" s="667"/>
      <c r="S71" s="667"/>
      <c r="T71" s="667"/>
      <c r="U71" s="667"/>
      <c r="V71" s="667"/>
      <c r="W71" s="667"/>
      <c r="X71" s="667"/>
      <c r="Y71" s="667"/>
      <c r="Z71" s="671"/>
      <c r="AA71" s="674" t="s">
        <v>256</v>
      </c>
      <c r="AB71" s="674"/>
      <c r="AC71" s="674"/>
      <c r="AD71" s="674"/>
      <c r="AE71" s="674"/>
      <c r="AF71" s="675"/>
      <c r="AG71" s="30"/>
      <c r="AH71" s="22"/>
      <c r="AI71" s="18"/>
      <c r="AN71" s="276"/>
      <c r="AO71" s="276"/>
    </row>
    <row r="72" spans="1:42" s="23" customFormat="1" ht="12.5" thickBot="1">
      <c r="A72" s="18"/>
      <c r="B72" s="22"/>
      <c r="C72" s="29"/>
      <c r="D72" s="90"/>
      <c r="E72" s="91"/>
      <c r="F72" s="668"/>
      <c r="G72" s="669"/>
      <c r="H72" s="669"/>
      <c r="I72" s="669"/>
      <c r="J72" s="672"/>
      <c r="K72" s="669"/>
      <c r="L72" s="669"/>
      <c r="M72" s="669"/>
      <c r="N72" s="668"/>
      <c r="O72" s="669"/>
      <c r="P72" s="669"/>
      <c r="Q72" s="669"/>
      <c r="R72" s="668"/>
      <c r="S72" s="669"/>
      <c r="T72" s="669"/>
      <c r="U72" s="669"/>
      <c r="V72" s="669"/>
      <c r="W72" s="669"/>
      <c r="X72" s="669"/>
      <c r="Y72" s="669"/>
      <c r="Z72" s="673"/>
      <c r="AA72" s="676" t="s">
        <v>257</v>
      </c>
      <c r="AB72" s="676"/>
      <c r="AC72" s="676"/>
      <c r="AD72" s="676"/>
      <c r="AE72" s="676"/>
      <c r="AF72" s="677"/>
      <c r="AG72" s="30"/>
      <c r="AH72" s="22"/>
      <c r="AI72" s="18"/>
      <c r="AJ72" s="23">
        <f>IF(P1から3!G121=P1から3!Q119,0,1)</f>
        <v>1</v>
      </c>
      <c r="AL72" s="424"/>
      <c r="AN72" s="276"/>
      <c r="AO72" s="276"/>
    </row>
    <row r="73" spans="1:42" s="23" customFormat="1" ht="12.5" thickBot="1">
      <c r="A73" s="18"/>
      <c r="B73" s="92"/>
      <c r="C73" s="29"/>
      <c r="D73" s="681" t="s">
        <v>258</v>
      </c>
      <c r="E73" s="682"/>
      <c r="F73" s="46" t="s">
        <v>190</v>
      </c>
      <c r="G73" s="685" t="s">
        <v>259</v>
      </c>
      <c r="H73" s="686"/>
      <c r="I73" s="686"/>
      <c r="J73" s="46" t="s">
        <v>190</v>
      </c>
      <c r="K73" s="687" t="s">
        <v>260</v>
      </c>
      <c r="L73" s="688"/>
      <c r="M73" s="688"/>
      <c r="N73" s="93"/>
      <c r="O73" s="615"/>
      <c r="P73" s="615"/>
      <c r="Q73" s="615"/>
      <c r="R73" s="46" t="s">
        <v>190</v>
      </c>
      <c r="S73" s="680" t="s">
        <v>158</v>
      </c>
      <c r="T73" s="615"/>
      <c r="U73" s="94"/>
      <c r="V73" s="689"/>
      <c r="W73" s="689"/>
      <c r="X73" s="689"/>
      <c r="Y73" s="689"/>
      <c r="Z73" s="95"/>
      <c r="AA73" s="678"/>
      <c r="AB73" s="679"/>
      <c r="AC73" s="679"/>
      <c r="AD73" s="679"/>
      <c r="AE73" s="679"/>
      <c r="AF73" s="96" t="s">
        <v>261</v>
      </c>
      <c r="AG73" s="30"/>
      <c r="AH73" s="22"/>
      <c r="AI73" s="18"/>
      <c r="AJ73" s="23">
        <f>IF(F73="☑",1,0)</f>
        <v>0</v>
      </c>
      <c r="AK73" s="23">
        <f>IF(J73="☑",1,0)</f>
        <v>0</v>
      </c>
      <c r="AL73" s="23">
        <f>IF(AA73="",0,1)</f>
        <v>0</v>
      </c>
      <c r="AM73" s="23">
        <f>IF(AJ72=0,0,IF(SUM(AJ73:AJ74)=0,1,IF(SUM(AJ73:AJ74)=2,2,IF(AJ74=1,0,IF(SUM(AK73:AK74)=0,3,IF(AL73=0,4,0))))))</f>
        <v>1</v>
      </c>
      <c r="AN73" s="276">
        <f>IF(AJ$72=0,0,IF(SUM(AJ73:AJ74)=0,1,0))</f>
        <v>1</v>
      </c>
      <c r="AO73" s="276"/>
      <c r="AP73" s="48" t="str">
        <f>IF(AM73=0,"OK",IF(AM73=1,"←要確認！提供の有無がチェックされていません。",IF(AM73=2,"←要確認！提供の有無がどちらもチェックされています。",IF(AM73=3,"←要確認！提供主体がチェックされていません。",IF(AM73=4,"喫食率が入力されていません。")))))</f>
        <v>←要確認！提供の有無がチェックされていません。</v>
      </c>
    </row>
    <row r="74" spans="1:42" s="23" customFormat="1" ht="12.5" thickBot="1">
      <c r="A74" s="18"/>
      <c r="B74" s="22"/>
      <c r="C74" s="29"/>
      <c r="D74" s="683"/>
      <c r="E74" s="684"/>
      <c r="F74" s="46" t="s">
        <v>190</v>
      </c>
      <c r="G74" s="680" t="s">
        <v>262</v>
      </c>
      <c r="H74" s="615"/>
      <c r="I74" s="616"/>
      <c r="J74" s="97"/>
      <c r="K74" s="98"/>
      <c r="L74" s="98"/>
      <c r="M74" s="98"/>
      <c r="N74" s="98"/>
      <c r="O74" s="98"/>
      <c r="P74" s="98"/>
      <c r="Q74" s="98"/>
      <c r="R74" s="98"/>
      <c r="S74" s="98"/>
      <c r="T74" s="98"/>
      <c r="U74" s="98"/>
      <c r="V74" s="98"/>
      <c r="W74" s="98"/>
      <c r="X74" s="98"/>
      <c r="Y74" s="99"/>
      <c r="Z74" s="100"/>
      <c r="AA74" s="99"/>
      <c r="AB74" s="101"/>
      <c r="AC74" s="99"/>
      <c r="AD74" s="99"/>
      <c r="AE74" s="99"/>
      <c r="AF74" s="102"/>
      <c r="AG74" s="30"/>
      <c r="AH74" s="22"/>
      <c r="AI74" s="18"/>
      <c r="AJ74" s="23">
        <f t="shared" ref="AJ74" si="0">IF(F74="☑",1,0)</f>
        <v>0</v>
      </c>
      <c r="AK74" s="23">
        <f>IF(R73="☑",1,0)</f>
        <v>0</v>
      </c>
      <c r="AN74" s="276"/>
      <c r="AO74" s="276"/>
    </row>
    <row r="75" spans="1:42" s="23" customFormat="1" ht="12.5" thickBot="1">
      <c r="A75" s="18"/>
      <c r="B75" s="22"/>
      <c r="C75" s="29"/>
      <c r="D75" s="681" t="s">
        <v>263</v>
      </c>
      <c r="E75" s="682"/>
      <c r="F75" s="46" t="s">
        <v>190</v>
      </c>
      <c r="G75" s="685" t="s">
        <v>259</v>
      </c>
      <c r="H75" s="686"/>
      <c r="I75" s="686"/>
      <c r="J75" s="46" t="s">
        <v>190</v>
      </c>
      <c r="K75" s="687" t="s">
        <v>260</v>
      </c>
      <c r="L75" s="688"/>
      <c r="M75" s="688"/>
      <c r="N75" s="93"/>
      <c r="O75" s="615"/>
      <c r="P75" s="615"/>
      <c r="Q75" s="615"/>
      <c r="R75" s="46" t="s">
        <v>190</v>
      </c>
      <c r="S75" s="680" t="s">
        <v>158</v>
      </c>
      <c r="T75" s="615"/>
      <c r="U75" s="94"/>
      <c r="V75" s="689"/>
      <c r="W75" s="689"/>
      <c r="X75" s="689"/>
      <c r="Y75" s="689"/>
      <c r="Z75" s="95"/>
      <c r="AA75" s="678"/>
      <c r="AB75" s="679"/>
      <c r="AC75" s="679"/>
      <c r="AD75" s="679"/>
      <c r="AE75" s="679"/>
      <c r="AF75" s="96" t="s">
        <v>261</v>
      </c>
      <c r="AG75" s="30"/>
      <c r="AH75" s="22"/>
      <c r="AI75" s="18"/>
      <c r="AJ75" s="23">
        <f>IF(F75="☑",1,0)</f>
        <v>0</v>
      </c>
      <c r="AK75" s="23">
        <f>IF(J75="☑",1,0)</f>
        <v>0</v>
      </c>
      <c r="AL75" s="23">
        <f>IF(AA75="",0,1)</f>
        <v>0</v>
      </c>
      <c r="AM75" s="23">
        <f>IF(AJ72=0,0,IF(SUM(AJ75:AJ76)=0,1,IF(SUM(AJ75:AJ76)=2,2,IF(AJ76=1,0,IF(SUM(AK75:AK76)=0,3,IF(AL75=0,4,0))))))</f>
        <v>1</v>
      </c>
      <c r="AN75" s="276">
        <f>IF(AJ$72=0,0,IF(SUM(AJ75:AJ76)=0,1,0))</f>
        <v>1</v>
      </c>
      <c r="AO75" s="276"/>
      <c r="AP75" s="48" t="str">
        <f>IF(AM75=0,"OK",IF(AM75=1,"←要確認！提供の有無がチェックされていません。",IF(AM75=2,"←要確認！提供の有無がどちらもチェックされています。",IF(AM75=3,"←要確認！提供主体がチェックされていません。",IF(AM75=4,"喫食率が入力されていません。")))))</f>
        <v>←要確認！提供の有無がチェックされていません。</v>
      </c>
    </row>
    <row r="76" spans="1:42" s="23" customFormat="1" ht="12.5" thickBot="1">
      <c r="A76" s="18"/>
      <c r="B76" s="22"/>
      <c r="C76" s="29"/>
      <c r="D76" s="683"/>
      <c r="E76" s="684"/>
      <c r="F76" s="46" t="s">
        <v>190</v>
      </c>
      <c r="G76" s="680" t="s">
        <v>262</v>
      </c>
      <c r="H76" s="615"/>
      <c r="I76" s="616"/>
      <c r="J76" s="97"/>
      <c r="K76" s="98"/>
      <c r="L76" s="98"/>
      <c r="M76" s="98"/>
      <c r="N76" s="103"/>
      <c r="O76" s="98"/>
      <c r="P76" s="98"/>
      <c r="Q76" s="98"/>
      <c r="R76" s="98"/>
      <c r="S76" s="98"/>
      <c r="T76" s="98"/>
      <c r="U76" s="98"/>
      <c r="V76" s="98"/>
      <c r="W76" s="98"/>
      <c r="X76" s="98"/>
      <c r="Y76" s="99"/>
      <c r="Z76" s="100"/>
      <c r="AA76" s="99"/>
      <c r="AB76" s="101"/>
      <c r="AC76" s="99"/>
      <c r="AD76" s="99"/>
      <c r="AE76" s="99"/>
      <c r="AF76" s="102"/>
      <c r="AG76" s="30"/>
      <c r="AH76" s="22"/>
      <c r="AI76" s="18"/>
      <c r="AJ76" s="23">
        <f t="shared" ref="AJ76" si="1">IF(F76="☑",1,0)</f>
        <v>0</v>
      </c>
      <c r="AK76" s="23">
        <f>IF(R75="☑",1,0)</f>
        <v>0</v>
      </c>
      <c r="AN76" s="276"/>
      <c r="AO76" s="276"/>
    </row>
    <row r="77" spans="1:42" s="23" customFormat="1" ht="12.5" thickBot="1">
      <c r="A77" s="18"/>
      <c r="B77" s="22"/>
      <c r="C77" s="29"/>
      <c r="D77" s="681" t="s">
        <v>264</v>
      </c>
      <c r="E77" s="682"/>
      <c r="F77" s="46" t="s">
        <v>190</v>
      </c>
      <c r="G77" s="685" t="s">
        <v>259</v>
      </c>
      <c r="H77" s="686"/>
      <c r="I77" s="686"/>
      <c r="J77" s="46" t="s">
        <v>190</v>
      </c>
      <c r="K77" s="687" t="s">
        <v>260</v>
      </c>
      <c r="L77" s="688"/>
      <c r="M77" s="688"/>
      <c r="N77" s="93"/>
      <c r="O77" s="615"/>
      <c r="P77" s="615"/>
      <c r="Q77" s="615"/>
      <c r="R77" s="46" t="s">
        <v>190</v>
      </c>
      <c r="S77" s="680" t="s">
        <v>158</v>
      </c>
      <c r="T77" s="615"/>
      <c r="U77" s="94"/>
      <c r="V77" s="689"/>
      <c r="W77" s="689"/>
      <c r="X77" s="689"/>
      <c r="Y77" s="689"/>
      <c r="Z77" s="95"/>
      <c r="AA77" s="678"/>
      <c r="AB77" s="679"/>
      <c r="AC77" s="679"/>
      <c r="AD77" s="679"/>
      <c r="AE77" s="679"/>
      <c r="AF77" s="96" t="s">
        <v>261</v>
      </c>
      <c r="AG77" s="30"/>
      <c r="AH77" s="22"/>
      <c r="AI77" s="18"/>
      <c r="AJ77" s="23">
        <f>IF(F77="☑",1,0)</f>
        <v>0</v>
      </c>
      <c r="AK77" s="23">
        <f>IF(J77="☑",1,0)</f>
        <v>0</v>
      </c>
      <c r="AL77" s="23">
        <f>IF(AA77="",0,1)</f>
        <v>0</v>
      </c>
      <c r="AM77" s="23">
        <f>IF(AJ72=0,0,IF(SUM(AJ77:AJ78)=0,1,IF(SUM(AJ77:AJ78)=2,2,IF(AJ78=1,0,IF(SUM(AK77:AK78)=0,3,IF(AL77=0,4,0))))))</f>
        <v>1</v>
      </c>
      <c r="AN77" s="276">
        <f>IF(AJ$72=0,0,IF(SUM(AJ77:AJ78)=0,1,0))</f>
        <v>1</v>
      </c>
      <c r="AO77" s="276"/>
      <c r="AP77" s="48" t="str">
        <f>IF(AM77=0,"OK",IF(AM77=1,"←要確認！提供の有無がチェックされていません。",IF(AM77=2,"←要確認！提供の有無がどちらもチェックされています。",IF(AM77=3,"←要確認！提供主体がチェックされていません。",IF(AM77=4,"喫食率が入力されていません。")))))</f>
        <v>←要確認！提供の有無がチェックされていません。</v>
      </c>
    </row>
    <row r="78" spans="1:42" s="23" customFormat="1" ht="12.5" thickBot="1">
      <c r="A78" s="18"/>
      <c r="B78" s="22"/>
      <c r="C78" s="29"/>
      <c r="D78" s="683"/>
      <c r="E78" s="684"/>
      <c r="F78" s="46" t="s">
        <v>190</v>
      </c>
      <c r="G78" s="680" t="s">
        <v>262</v>
      </c>
      <c r="H78" s="615"/>
      <c r="I78" s="616"/>
      <c r="J78" s="97"/>
      <c r="K78" s="98"/>
      <c r="L78" s="98"/>
      <c r="M78" s="98"/>
      <c r="N78" s="98"/>
      <c r="O78" s="98"/>
      <c r="P78" s="98"/>
      <c r="Q78" s="98"/>
      <c r="R78" s="98"/>
      <c r="S78" s="98"/>
      <c r="T78" s="98"/>
      <c r="U78" s="98"/>
      <c r="V78" s="98"/>
      <c r="W78" s="98"/>
      <c r="X78" s="98"/>
      <c r="Y78" s="99"/>
      <c r="Z78" s="100"/>
      <c r="AA78" s="99"/>
      <c r="AB78" s="101"/>
      <c r="AC78" s="99"/>
      <c r="AD78" s="99"/>
      <c r="AE78" s="99"/>
      <c r="AF78" s="36"/>
      <c r="AG78" s="30"/>
      <c r="AH78" s="22"/>
      <c r="AI78" s="18"/>
      <c r="AJ78" s="23">
        <f t="shared" ref="AJ78" si="2">IF(F78="☑",1,0)</f>
        <v>0</v>
      </c>
      <c r="AK78" s="23">
        <f>IF(R77="☑",1,0)</f>
        <v>0</v>
      </c>
      <c r="AN78" s="276"/>
      <c r="AO78" s="276"/>
    </row>
    <row r="79" spans="1:42" s="23" customFormat="1" ht="12.5" thickBot="1">
      <c r="A79" s="35"/>
      <c r="B79" s="22"/>
      <c r="C79" s="37"/>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9"/>
      <c r="AH79" s="22"/>
      <c r="AI79" s="18"/>
      <c r="AN79" s="276"/>
      <c r="AO79" s="276"/>
    </row>
    <row r="80" spans="1:42" s="23" customFormat="1" ht="12">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2"/>
      <c r="AN80" s="276"/>
      <c r="AO80" s="276"/>
    </row>
    <row r="81" spans="1:42" s="108" customFormat="1" ht="12.5" thickBot="1">
      <c r="A81" s="107"/>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70"/>
      <c r="AG81" s="193"/>
      <c r="AH81" s="193"/>
      <c r="AI81" s="193"/>
      <c r="AJ81" s="193"/>
      <c r="AN81" s="279"/>
      <c r="AO81" s="279"/>
    </row>
    <row r="82" spans="1:42" s="108" customFormat="1" ht="19.75" customHeight="1" thickTop="1">
      <c r="A82" s="107"/>
      <c r="B82" s="690" t="s">
        <v>265</v>
      </c>
      <c r="C82" s="690"/>
      <c r="D82" s="690"/>
      <c r="E82" s="690"/>
      <c r="F82" s="690"/>
      <c r="G82" s="690"/>
      <c r="H82" s="690"/>
      <c r="I82" s="690"/>
      <c r="J82" s="690"/>
      <c r="K82" s="690"/>
      <c r="L82" s="690"/>
      <c r="M82" s="690"/>
      <c r="N82" s="690"/>
      <c r="O82" s="690"/>
      <c r="P82" s="690"/>
      <c r="Q82" s="690"/>
      <c r="R82" s="690"/>
      <c r="S82" s="690"/>
      <c r="T82" s="690"/>
      <c r="U82" s="690"/>
      <c r="V82" s="690"/>
      <c r="W82" s="690"/>
      <c r="X82" s="690"/>
      <c r="Y82" s="690"/>
      <c r="Z82" s="690"/>
      <c r="AA82" s="690"/>
      <c r="AB82" s="690"/>
      <c r="AC82" s="690"/>
      <c r="AD82" s="690"/>
      <c r="AE82" s="690"/>
      <c r="AF82" s="690"/>
      <c r="AG82" s="193"/>
      <c r="AH82" s="193"/>
      <c r="AI82" s="193"/>
      <c r="AJ82" s="193"/>
      <c r="AN82" s="279">
        <f>SUM(AN1:AN80)</f>
        <v>12</v>
      </c>
      <c r="AO82" s="279"/>
    </row>
    <row r="83" spans="1:42" s="112" customFormat="1" ht="20.149999999999999" customHeight="1">
      <c r="A83" s="107"/>
      <c r="B83" s="266"/>
      <c r="C83" s="267"/>
      <c r="D83" s="201" t="s">
        <v>275</v>
      </c>
      <c r="E83" s="201"/>
      <c r="F83" s="193"/>
      <c r="G83" s="193"/>
      <c r="H83" s="202"/>
      <c r="I83" s="191"/>
      <c r="J83" s="191"/>
      <c r="K83" s="193"/>
      <c r="L83" s="108"/>
      <c r="M83" s="108"/>
      <c r="N83" s="108"/>
      <c r="O83" s="108"/>
      <c r="P83" s="108"/>
      <c r="Q83" s="108"/>
      <c r="R83" s="108"/>
      <c r="S83" s="108"/>
      <c r="T83" s="691">
        <f>P1から3!T78+P1から3!T85+AN82</f>
        <v>65</v>
      </c>
      <c r="U83" s="691"/>
      <c r="V83" s="201" t="s">
        <v>1</v>
      </c>
      <c r="W83" s="189"/>
      <c r="X83" s="193"/>
      <c r="Y83" s="59"/>
      <c r="Z83" s="193"/>
      <c r="AA83" s="193"/>
      <c r="AB83" s="59"/>
      <c r="AC83" s="59"/>
      <c r="AD83" s="193"/>
      <c r="AE83" s="193"/>
      <c r="AF83" s="193"/>
      <c r="AG83" s="190"/>
      <c r="AH83" s="190"/>
      <c r="AI83" s="190"/>
      <c r="AJ83" s="190"/>
      <c r="AK83" s="190"/>
      <c r="AP83" s="280"/>
    </row>
    <row r="84" spans="1:42" s="112" customFormat="1" ht="20.149999999999999" customHeight="1" thickBot="1">
      <c r="A84" s="107"/>
      <c r="B84" s="410"/>
      <c r="C84" s="268"/>
      <c r="D84" s="269" t="s">
        <v>5</v>
      </c>
      <c r="E84" s="269"/>
      <c r="F84" s="269"/>
      <c r="G84" s="269"/>
      <c r="H84" s="270"/>
      <c r="I84" s="270"/>
      <c r="J84" s="270"/>
      <c r="K84" s="270"/>
      <c r="L84" s="270"/>
      <c r="M84" s="270"/>
      <c r="N84" s="270"/>
      <c r="O84" s="270"/>
      <c r="P84" s="270"/>
      <c r="Q84" s="270"/>
      <c r="R84" s="270"/>
      <c r="S84" s="270"/>
      <c r="T84" s="608">
        <f>Q39</f>
        <v>0</v>
      </c>
      <c r="U84" s="608"/>
      <c r="V84" s="269" t="s">
        <v>1</v>
      </c>
      <c r="W84" s="271"/>
      <c r="X84" s="272"/>
      <c r="Y84" s="272"/>
      <c r="Z84" s="272"/>
      <c r="AA84" s="272"/>
      <c r="AB84" s="272"/>
      <c r="AC84" s="270"/>
      <c r="AD84" s="270"/>
      <c r="AE84" s="270"/>
      <c r="AF84" s="270"/>
      <c r="AG84" s="190"/>
      <c r="AH84" s="190"/>
      <c r="AI84" s="190"/>
      <c r="AJ84" s="190"/>
      <c r="AN84" s="280"/>
      <c r="AO84" s="280"/>
    </row>
    <row r="85" spans="1:42" s="112" customFormat="1" ht="20.149999999999999" customHeight="1" thickTop="1">
      <c r="A85" s="113"/>
      <c r="B85" s="266"/>
      <c r="C85" s="273"/>
      <c r="D85" s="105"/>
      <c r="E85" s="105"/>
      <c r="F85" s="105"/>
      <c r="G85" s="105"/>
      <c r="H85" s="105"/>
      <c r="I85" s="105"/>
      <c r="J85" s="105"/>
      <c r="K85" s="105"/>
      <c r="L85" s="105"/>
      <c r="M85" s="105"/>
      <c r="N85" s="105"/>
      <c r="O85" s="274"/>
      <c r="P85" s="196"/>
      <c r="Q85" s="198"/>
      <c r="R85" s="190"/>
      <c r="S85" s="190"/>
      <c r="T85" s="190"/>
      <c r="U85" s="190"/>
      <c r="V85" s="190"/>
      <c r="W85" s="190"/>
      <c r="X85" s="190"/>
      <c r="Y85" s="194"/>
      <c r="Z85" s="190"/>
      <c r="AA85" s="190"/>
      <c r="AB85" s="190"/>
      <c r="AC85" s="190"/>
      <c r="AD85" s="190"/>
      <c r="AE85" s="190"/>
      <c r="AF85" s="190"/>
      <c r="AG85" s="190"/>
      <c r="AH85" s="190"/>
      <c r="AI85" s="190"/>
      <c r="AJ85" s="190"/>
      <c r="AN85" s="280"/>
      <c r="AO85" s="280"/>
    </row>
    <row r="86" spans="1:42">
      <c r="B86" s="266"/>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I86" s="106"/>
      <c r="AJ86" s="105"/>
    </row>
    <row r="87" spans="1:42">
      <c r="B87" s="110"/>
      <c r="Q87" s="117"/>
      <c r="AI87" s="106"/>
    </row>
    <row r="88" spans="1:42">
      <c r="B88" s="110"/>
      <c r="AI88" s="106"/>
    </row>
    <row r="89" spans="1:42">
      <c r="AI89" s="106"/>
    </row>
    <row r="90" spans="1:42">
      <c r="AI90" s="106"/>
    </row>
    <row r="91" spans="1:42">
      <c r="AI91" s="106"/>
    </row>
    <row r="92" spans="1:42">
      <c r="AI92" s="106"/>
    </row>
    <row r="93" spans="1:42">
      <c r="AI93" s="106"/>
    </row>
    <row r="94" spans="1:42">
      <c r="AI94" s="106"/>
    </row>
    <row r="95" spans="1:42">
      <c r="AI95" s="106"/>
    </row>
    <row r="96" spans="1:42">
      <c r="AI96" s="106"/>
    </row>
    <row r="97" spans="35:35">
      <c r="AI97" s="106"/>
    </row>
    <row r="98" spans="35:35">
      <c r="AI98" s="106"/>
    </row>
    <row r="99" spans="35:35">
      <c r="AI99" s="106"/>
    </row>
    <row r="100" spans="35:35" ht="13.5" customHeight="1">
      <c r="AI100" s="106"/>
    </row>
    <row r="101" spans="35:35">
      <c r="AI101" s="106"/>
    </row>
    <row r="102" spans="35:35">
      <c r="AI102" s="106"/>
    </row>
    <row r="103" spans="35:35">
      <c r="AI103" s="106"/>
    </row>
    <row r="104" spans="35:35">
      <c r="AI104" s="106"/>
    </row>
    <row r="105" spans="35:35">
      <c r="AI105" s="106"/>
    </row>
    <row r="106" spans="35:35">
      <c r="AI106" s="106"/>
    </row>
    <row r="107" spans="35:35">
      <c r="AI107" s="106"/>
    </row>
    <row r="108" spans="35:35">
      <c r="AI108" s="106"/>
    </row>
    <row r="109" spans="35:35">
      <c r="AI109" s="106"/>
    </row>
    <row r="110" spans="35:35">
      <c r="AI110" s="106"/>
    </row>
    <row r="111" spans="35:35">
      <c r="AI111" s="106"/>
    </row>
    <row r="112" spans="35:35">
      <c r="AI112" s="106"/>
    </row>
    <row r="113" spans="35:35">
      <c r="AI113" s="106"/>
    </row>
    <row r="114" spans="35:35">
      <c r="AI114" s="106"/>
    </row>
    <row r="115" spans="35:35">
      <c r="AI115" s="106"/>
    </row>
    <row r="116" spans="35:35">
      <c r="AI116" s="106"/>
    </row>
    <row r="117" spans="35:35">
      <c r="AI117" s="106"/>
    </row>
    <row r="118" spans="35:35">
      <c r="AI118" s="106"/>
    </row>
    <row r="119" spans="35:35">
      <c r="AI119" s="106"/>
    </row>
    <row r="120" spans="35:35">
      <c r="AI120" s="106"/>
    </row>
    <row r="121" spans="35:35">
      <c r="AI121" s="106"/>
    </row>
    <row r="122" spans="35:35">
      <c r="AI122" s="106"/>
    </row>
    <row r="123" spans="35:35">
      <c r="AI123" s="106"/>
    </row>
    <row r="124" spans="35:35">
      <c r="AI124" s="106"/>
    </row>
    <row r="125" spans="35:35">
      <c r="AI125" s="106"/>
    </row>
    <row r="126" spans="35:35">
      <c r="AI126" s="106"/>
    </row>
    <row r="127" spans="35:35">
      <c r="AI127" s="106"/>
    </row>
    <row r="128" spans="35:35">
      <c r="AI128" s="106"/>
    </row>
    <row r="129" spans="35:35">
      <c r="AI129" s="106"/>
    </row>
  </sheetData>
  <mergeCells count="152">
    <mergeCell ref="B82:AF82"/>
    <mergeCell ref="T83:U83"/>
    <mergeCell ref="AA77:AE77"/>
    <mergeCell ref="G78:I78"/>
    <mergeCell ref="D77:E78"/>
    <mergeCell ref="G77:I77"/>
    <mergeCell ref="K77:M77"/>
    <mergeCell ref="O77:Q77"/>
    <mergeCell ref="S77:T77"/>
    <mergeCell ref="V77:Y77"/>
    <mergeCell ref="AA73:AE73"/>
    <mergeCell ref="G74:I74"/>
    <mergeCell ref="D75:E76"/>
    <mergeCell ref="G75:I75"/>
    <mergeCell ref="K75:M75"/>
    <mergeCell ref="O75:Q75"/>
    <mergeCell ref="S75:T75"/>
    <mergeCell ref="V75:Y75"/>
    <mergeCell ref="AA75:AE75"/>
    <mergeCell ref="G76:I76"/>
    <mergeCell ref="D73:E74"/>
    <mergeCell ref="G73:I73"/>
    <mergeCell ref="K73:M73"/>
    <mergeCell ref="O73:Q73"/>
    <mergeCell ref="S73:T73"/>
    <mergeCell ref="V73:Y73"/>
    <mergeCell ref="F62:R62"/>
    <mergeCell ref="T62:AF62"/>
    <mergeCell ref="F63:R63"/>
    <mergeCell ref="T63:AF63"/>
    <mergeCell ref="F71:I72"/>
    <mergeCell ref="J71:Z72"/>
    <mergeCell ref="AA71:AF71"/>
    <mergeCell ref="AA72:AF72"/>
    <mergeCell ref="F60:R60"/>
    <mergeCell ref="T60:AF60"/>
    <mergeCell ref="D61:Q61"/>
    <mergeCell ref="U61:V61"/>
    <mergeCell ref="X61:Y61"/>
    <mergeCell ref="AA61:AB61"/>
    <mergeCell ref="AD61:AE61"/>
    <mergeCell ref="D58:Q58"/>
    <mergeCell ref="U58:V58"/>
    <mergeCell ref="X58:Y58"/>
    <mergeCell ref="AA58:AB58"/>
    <mergeCell ref="AD58:AE58"/>
    <mergeCell ref="F59:R59"/>
    <mergeCell ref="T59:AF59"/>
    <mergeCell ref="D57:Q57"/>
    <mergeCell ref="R57:S57"/>
    <mergeCell ref="U57:V57"/>
    <mergeCell ref="X57:Y57"/>
    <mergeCell ref="AA57:AB57"/>
    <mergeCell ref="AD57:AE57"/>
    <mergeCell ref="D56:Q56"/>
    <mergeCell ref="R56:T56"/>
    <mergeCell ref="U56:W56"/>
    <mergeCell ref="X56:Z56"/>
    <mergeCell ref="AA56:AC56"/>
    <mergeCell ref="AD56:AF56"/>
    <mergeCell ref="F44:M44"/>
    <mergeCell ref="O44:Q44"/>
    <mergeCell ref="S44:U44"/>
    <mergeCell ref="W44:AE44"/>
    <mergeCell ref="C49:AG49"/>
    <mergeCell ref="D55:M55"/>
    <mergeCell ref="O55:Q55"/>
    <mergeCell ref="S55:W55"/>
    <mergeCell ref="X55:AE55"/>
    <mergeCell ref="AA41:AB41"/>
    <mergeCell ref="AD41:AE41"/>
    <mergeCell ref="F42:M42"/>
    <mergeCell ref="O42:V42"/>
    <mergeCell ref="X42:AE42"/>
    <mergeCell ref="F43:M43"/>
    <mergeCell ref="O43:V43"/>
    <mergeCell ref="X43:AE43"/>
    <mergeCell ref="F39:V39"/>
    <mergeCell ref="F40:H40"/>
    <mergeCell ref="J40:U40"/>
    <mergeCell ref="D41:Q41"/>
    <mergeCell ref="U41:V41"/>
    <mergeCell ref="X41:Y41"/>
    <mergeCell ref="F37:M37"/>
    <mergeCell ref="O37:V37"/>
    <mergeCell ref="X37:AF37"/>
    <mergeCell ref="F38:M38"/>
    <mergeCell ref="O38:V38"/>
    <mergeCell ref="X38:AF38"/>
    <mergeCell ref="U35:V35"/>
    <mergeCell ref="X35:Y35"/>
    <mergeCell ref="AA35:AB35"/>
    <mergeCell ref="AD35:AE35"/>
    <mergeCell ref="F36:M36"/>
    <mergeCell ref="O36:V36"/>
    <mergeCell ref="X36:AF36"/>
    <mergeCell ref="D34:M34"/>
    <mergeCell ref="O34:R34"/>
    <mergeCell ref="T34:W34"/>
    <mergeCell ref="D22:L22"/>
    <mergeCell ref="Q22:T22"/>
    <mergeCell ref="V22:Y22"/>
    <mergeCell ref="AA22:AB22"/>
    <mergeCell ref="AC22:AF22"/>
    <mergeCell ref="D23:L23"/>
    <mergeCell ref="Q23:T23"/>
    <mergeCell ref="V23:AE23"/>
    <mergeCell ref="D21:L21"/>
    <mergeCell ref="Q21:T21"/>
    <mergeCell ref="V21:Y21"/>
    <mergeCell ref="AA21:AB21"/>
    <mergeCell ref="D24:L24"/>
    <mergeCell ref="Q24:AE24"/>
    <mergeCell ref="C28:AG28"/>
    <mergeCell ref="C29:AG29"/>
    <mergeCell ref="C30:AG30"/>
    <mergeCell ref="AC11:AE11"/>
    <mergeCell ref="E10:F10"/>
    <mergeCell ref="G10:P10"/>
    <mergeCell ref="Q10:S10"/>
    <mergeCell ref="U10:W10"/>
    <mergeCell ref="Y10:AA10"/>
    <mergeCell ref="AC10:AE10"/>
    <mergeCell ref="D20:L20"/>
    <mergeCell ref="Q20:S20"/>
    <mergeCell ref="U20:W20"/>
    <mergeCell ref="Y20:AA20"/>
    <mergeCell ref="AC20:AE20"/>
    <mergeCell ref="T84:U84"/>
    <mergeCell ref="D3:AG3"/>
    <mergeCell ref="D7:G7"/>
    <mergeCell ref="Q7:T7"/>
    <mergeCell ref="U7:X7"/>
    <mergeCell ref="Y7:AB7"/>
    <mergeCell ref="AC7:AF7"/>
    <mergeCell ref="D9:F9"/>
    <mergeCell ref="G9:P9"/>
    <mergeCell ref="Q9:S9"/>
    <mergeCell ref="U9:W9"/>
    <mergeCell ref="Y9:AA9"/>
    <mergeCell ref="AC9:AE9"/>
    <mergeCell ref="D8:F8"/>
    <mergeCell ref="G8:P8"/>
    <mergeCell ref="Q8:S8"/>
    <mergeCell ref="U8:W8"/>
    <mergeCell ref="Y8:AA8"/>
    <mergeCell ref="AC8:AE8"/>
    <mergeCell ref="E11:F11"/>
    <mergeCell ref="G11:P11"/>
    <mergeCell ref="Q11:S11"/>
    <mergeCell ref="U11:W11"/>
    <mergeCell ref="Y11:AA11"/>
  </mergeCells>
  <phoneticPr fontId="6"/>
  <conditionalFormatting sqref="AP57">
    <cfRule type="cellIs" dxfId="3" priority="4" stopIfTrue="1" operator="equal">
      <formula>"未回答"</formula>
    </cfRule>
  </conditionalFormatting>
  <conditionalFormatting sqref="W84">
    <cfRule type="cellIs" dxfId="2" priority="3" stopIfTrue="1" operator="equal">
      <formula>"重複回答あり"</formula>
    </cfRule>
  </conditionalFormatting>
  <conditionalFormatting sqref="W83 P85">
    <cfRule type="cellIs" dxfId="1" priority="2" stopIfTrue="1" operator="equal">
      <formula>"未回答"</formula>
    </cfRule>
  </conditionalFormatting>
  <conditionalFormatting sqref="Q85">
    <cfRule type="cellIs" dxfId="0" priority="1" stopIfTrue="1" operator="greaterThan">
      <formula>1</formula>
    </cfRule>
  </conditionalFormatting>
  <dataValidations count="1">
    <dataValidation type="list" allowBlank="1" showInputMessage="1" showErrorMessage="1" sqref="P20:P23 T20 U21:U22 X20 AB20 Z21:Z22 E36:E40 N34 S34 N36:N38 W36:W38 W42:W43 R44 N42:N44 E42:E44 N55 R55 S59:S60 E59:E60 E62:E63 S62:S63 F73:F78 J73 J75 J77 R73 R75 R77">
      <formula1>"□,☑"</formula1>
    </dataValidation>
  </dataValidations>
  <printOptions horizontalCentered="1"/>
  <pageMargins left="0.31496062992125984" right="0.31496062992125984" top="0.55118110236220474" bottom="0.55118110236220474" header="0.31496062992125984" footer="0.31496062992125984"/>
  <pageSetup paperSize="9" fitToHeight="0" orientation="portrait" blackAndWhite="1" r:id="rId1"/>
  <rowBreaks count="1" manualBreakCount="1">
    <brk id="6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102"/>
  <sheetViews>
    <sheetView view="pageBreakPreview" zoomScaleNormal="100" zoomScaleSheetLayoutView="100" workbookViewId="0">
      <selection activeCell="A11" sqref="A11:B11"/>
    </sheetView>
  </sheetViews>
  <sheetFormatPr defaultColWidth="8.08203125" defaultRowHeight="14"/>
  <cols>
    <col min="1" max="1" width="18.58203125" style="2" customWidth="1"/>
    <col min="2" max="8" width="9.58203125" style="2" customWidth="1"/>
    <col min="9" max="9" width="3" style="2" customWidth="1"/>
    <col min="10" max="10" width="47.83203125" style="2" customWidth="1"/>
    <col min="11" max="256" width="8.08203125" style="2"/>
    <col min="257" max="257" width="18.58203125" style="2" customWidth="1"/>
    <col min="258" max="264" width="9.58203125" style="2" customWidth="1"/>
    <col min="265" max="265" width="3" style="2" customWidth="1"/>
    <col min="266" max="266" width="47.83203125" style="2" customWidth="1"/>
    <col min="267" max="512" width="8.08203125" style="2"/>
    <col min="513" max="513" width="18.58203125" style="2" customWidth="1"/>
    <col min="514" max="520" width="9.58203125" style="2" customWidth="1"/>
    <col min="521" max="521" width="3" style="2" customWidth="1"/>
    <col min="522" max="522" width="47.83203125" style="2" customWidth="1"/>
    <col min="523" max="768" width="8.08203125" style="2"/>
    <col min="769" max="769" width="18.58203125" style="2" customWidth="1"/>
    <col min="770" max="776" width="9.58203125" style="2" customWidth="1"/>
    <col min="777" max="777" width="3" style="2" customWidth="1"/>
    <col min="778" max="778" width="47.83203125" style="2" customWidth="1"/>
    <col min="779" max="1024" width="8.08203125" style="2"/>
    <col min="1025" max="1025" width="18.58203125" style="2" customWidth="1"/>
    <col min="1026" max="1032" width="9.58203125" style="2" customWidth="1"/>
    <col min="1033" max="1033" width="3" style="2" customWidth="1"/>
    <col min="1034" max="1034" width="47.83203125" style="2" customWidth="1"/>
    <col min="1035" max="1280" width="8.08203125" style="2"/>
    <col min="1281" max="1281" width="18.58203125" style="2" customWidth="1"/>
    <col min="1282" max="1288" width="9.58203125" style="2" customWidth="1"/>
    <col min="1289" max="1289" width="3" style="2" customWidth="1"/>
    <col min="1290" max="1290" width="47.83203125" style="2" customWidth="1"/>
    <col min="1291" max="1536" width="8.08203125" style="2"/>
    <col min="1537" max="1537" width="18.58203125" style="2" customWidth="1"/>
    <col min="1538" max="1544" width="9.58203125" style="2" customWidth="1"/>
    <col min="1545" max="1545" width="3" style="2" customWidth="1"/>
    <col min="1546" max="1546" width="47.83203125" style="2" customWidth="1"/>
    <col min="1547" max="1792" width="8.08203125" style="2"/>
    <col min="1793" max="1793" width="18.58203125" style="2" customWidth="1"/>
    <col min="1794" max="1800" width="9.58203125" style="2" customWidth="1"/>
    <col min="1801" max="1801" width="3" style="2" customWidth="1"/>
    <col min="1802" max="1802" width="47.83203125" style="2" customWidth="1"/>
    <col min="1803" max="2048" width="8.08203125" style="2"/>
    <col min="2049" max="2049" width="18.58203125" style="2" customWidth="1"/>
    <col min="2050" max="2056" width="9.58203125" style="2" customWidth="1"/>
    <col min="2057" max="2057" width="3" style="2" customWidth="1"/>
    <col min="2058" max="2058" width="47.83203125" style="2" customWidth="1"/>
    <col min="2059" max="2304" width="8.08203125" style="2"/>
    <col min="2305" max="2305" width="18.58203125" style="2" customWidth="1"/>
    <col min="2306" max="2312" width="9.58203125" style="2" customWidth="1"/>
    <col min="2313" max="2313" width="3" style="2" customWidth="1"/>
    <col min="2314" max="2314" width="47.83203125" style="2" customWidth="1"/>
    <col min="2315" max="2560" width="8.08203125" style="2"/>
    <col min="2561" max="2561" width="18.58203125" style="2" customWidth="1"/>
    <col min="2562" max="2568" width="9.58203125" style="2" customWidth="1"/>
    <col min="2569" max="2569" width="3" style="2" customWidth="1"/>
    <col min="2570" max="2570" width="47.83203125" style="2" customWidth="1"/>
    <col min="2571" max="2816" width="8.08203125" style="2"/>
    <col min="2817" max="2817" width="18.58203125" style="2" customWidth="1"/>
    <col min="2818" max="2824" width="9.58203125" style="2" customWidth="1"/>
    <col min="2825" max="2825" width="3" style="2" customWidth="1"/>
    <col min="2826" max="2826" width="47.83203125" style="2" customWidth="1"/>
    <col min="2827" max="3072" width="8.08203125" style="2"/>
    <col min="3073" max="3073" width="18.58203125" style="2" customWidth="1"/>
    <col min="3074" max="3080" width="9.58203125" style="2" customWidth="1"/>
    <col min="3081" max="3081" width="3" style="2" customWidth="1"/>
    <col min="3082" max="3082" width="47.83203125" style="2" customWidth="1"/>
    <col min="3083" max="3328" width="8.08203125" style="2"/>
    <col min="3329" max="3329" width="18.58203125" style="2" customWidth="1"/>
    <col min="3330" max="3336" width="9.58203125" style="2" customWidth="1"/>
    <col min="3337" max="3337" width="3" style="2" customWidth="1"/>
    <col min="3338" max="3338" width="47.83203125" style="2" customWidth="1"/>
    <col min="3339" max="3584" width="8.08203125" style="2"/>
    <col min="3585" max="3585" width="18.58203125" style="2" customWidth="1"/>
    <col min="3586" max="3592" width="9.58203125" style="2" customWidth="1"/>
    <col min="3593" max="3593" width="3" style="2" customWidth="1"/>
    <col min="3594" max="3594" width="47.83203125" style="2" customWidth="1"/>
    <col min="3595" max="3840" width="8.08203125" style="2"/>
    <col min="3841" max="3841" width="18.58203125" style="2" customWidth="1"/>
    <col min="3842" max="3848" width="9.58203125" style="2" customWidth="1"/>
    <col min="3849" max="3849" width="3" style="2" customWidth="1"/>
    <col min="3850" max="3850" width="47.83203125" style="2" customWidth="1"/>
    <col min="3851" max="4096" width="8.08203125" style="2"/>
    <col min="4097" max="4097" width="18.58203125" style="2" customWidth="1"/>
    <col min="4098" max="4104" width="9.58203125" style="2" customWidth="1"/>
    <col min="4105" max="4105" width="3" style="2" customWidth="1"/>
    <col min="4106" max="4106" width="47.83203125" style="2" customWidth="1"/>
    <col min="4107" max="4352" width="8.08203125" style="2"/>
    <col min="4353" max="4353" width="18.58203125" style="2" customWidth="1"/>
    <col min="4354" max="4360" width="9.58203125" style="2" customWidth="1"/>
    <col min="4361" max="4361" width="3" style="2" customWidth="1"/>
    <col min="4362" max="4362" width="47.83203125" style="2" customWidth="1"/>
    <col min="4363" max="4608" width="8.08203125" style="2"/>
    <col min="4609" max="4609" width="18.58203125" style="2" customWidth="1"/>
    <col min="4610" max="4616" width="9.58203125" style="2" customWidth="1"/>
    <col min="4617" max="4617" width="3" style="2" customWidth="1"/>
    <col min="4618" max="4618" width="47.83203125" style="2" customWidth="1"/>
    <col min="4619" max="4864" width="8.08203125" style="2"/>
    <col min="4865" max="4865" width="18.58203125" style="2" customWidth="1"/>
    <col min="4866" max="4872" width="9.58203125" style="2" customWidth="1"/>
    <col min="4873" max="4873" width="3" style="2" customWidth="1"/>
    <col min="4874" max="4874" width="47.83203125" style="2" customWidth="1"/>
    <col min="4875" max="5120" width="8.08203125" style="2"/>
    <col min="5121" max="5121" width="18.58203125" style="2" customWidth="1"/>
    <col min="5122" max="5128" width="9.58203125" style="2" customWidth="1"/>
    <col min="5129" max="5129" width="3" style="2" customWidth="1"/>
    <col min="5130" max="5130" width="47.83203125" style="2" customWidth="1"/>
    <col min="5131" max="5376" width="8.08203125" style="2"/>
    <col min="5377" max="5377" width="18.58203125" style="2" customWidth="1"/>
    <col min="5378" max="5384" width="9.58203125" style="2" customWidth="1"/>
    <col min="5385" max="5385" width="3" style="2" customWidth="1"/>
    <col min="5386" max="5386" width="47.83203125" style="2" customWidth="1"/>
    <col min="5387" max="5632" width="8.08203125" style="2"/>
    <col min="5633" max="5633" width="18.58203125" style="2" customWidth="1"/>
    <col min="5634" max="5640" width="9.58203125" style="2" customWidth="1"/>
    <col min="5641" max="5641" width="3" style="2" customWidth="1"/>
    <col min="5642" max="5642" width="47.83203125" style="2" customWidth="1"/>
    <col min="5643" max="5888" width="8.08203125" style="2"/>
    <col min="5889" max="5889" width="18.58203125" style="2" customWidth="1"/>
    <col min="5890" max="5896" width="9.58203125" style="2" customWidth="1"/>
    <col min="5897" max="5897" width="3" style="2" customWidth="1"/>
    <col min="5898" max="5898" width="47.83203125" style="2" customWidth="1"/>
    <col min="5899" max="6144" width="8.08203125" style="2"/>
    <col min="6145" max="6145" width="18.58203125" style="2" customWidth="1"/>
    <col min="6146" max="6152" width="9.58203125" style="2" customWidth="1"/>
    <col min="6153" max="6153" width="3" style="2" customWidth="1"/>
    <col min="6154" max="6154" width="47.83203125" style="2" customWidth="1"/>
    <col min="6155" max="6400" width="8.08203125" style="2"/>
    <col min="6401" max="6401" width="18.58203125" style="2" customWidth="1"/>
    <col min="6402" max="6408" width="9.58203125" style="2" customWidth="1"/>
    <col min="6409" max="6409" width="3" style="2" customWidth="1"/>
    <col min="6410" max="6410" width="47.83203125" style="2" customWidth="1"/>
    <col min="6411" max="6656" width="8.08203125" style="2"/>
    <col min="6657" max="6657" width="18.58203125" style="2" customWidth="1"/>
    <col min="6658" max="6664" width="9.58203125" style="2" customWidth="1"/>
    <col min="6665" max="6665" width="3" style="2" customWidth="1"/>
    <col min="6666" max="6666" width="47.83203125" style="2" customWidth="1"/>
    <col min="6667" max="6912" width="8.08203125" style="2"/>
    <col min="6913" max="6913" width="18.58203125" style="2" customWidth="1"/>
    <col min="6914" max="6920" width="9.58203125" style="2" customWidth="1"/>
    <col min="6921" max="6921" width="3" style="2" customWidth="1"/>
    <col min="6922" max="6922" width="47.83203125" style="2" customWidth="1"/>
    <col min="6923" max="7168" width="8.08203125" style="2"/>
    <col min="7169" max="7169" width="18.58203125" style="2" customWidth="1"/>
    <col min="7170" max="7176" width="9.58203125" style="2" customWidth="1"/>
    <col min="7177" max="7177" width="3" style="2" customWidth="1"/>
    <col min="7178" max="7178" width="47.83203125" style="2" customWidth="1"/>
    <col min="7179" max="7424" width="8.08203125" style="2"/>
    <col min="7425" max="7425" width="18.58203125" style="2" customWidth="1"/>
    <col min="7426" max="7432" width="9.58203125" style="2" customWidth="1"/>
    <col min="7433" max="7433" width="3" style="2" customWidth="1"/>
    <col min="7434" max="7434" width="47.83203125" style="2" customWidth="1"/>
    <col min="7435" max="7680" width="8.08203125" style="2"/>
    <col min="7681" max="7681" width="18.58203125" style="2" customWidth="1"/>
    <col min="7682" max="7688" width="9.58203125" style="2" customWidth="1"/>
    <col min="7689" max="7689" width="3" style="2" customWidth="1"/>
    <col min="7690" max="7690" width="47.83203125" style="2" customWidth="1"/>
    <col min="7691" max="7936" width="8.08203125" style="2"/>
    <col min="7937" max="7937" width="18.58203125" style="2" customWidth="1"/>
    <col min="7938" max="7944" width="9.58203125" style="2" customWidth="1"/>
    <col min="7945" max="7945" width="3" style="2" customWidth="1"/>
    <col min="7946" max="7946" width="47.83203125" style="2" customWidth="1"/>
    <col min="7947" max="8192" width="8.08203125" style="2"/>
    <col min="8193" max="8193" width="18.58203125" style="2" customWidth="1"/>
    <col min="8194" max="8200" width="9.58203125" style="2" customWidth="1"/>
    <col min="8201" max="8201" width="3" style="2" customWidth="1"/>
    <col min="8202" max="8202" width="47.83203125" style="2" customWidth="1"/>
    <col min="8203" max="8448" width="8.08203125" style="2"/>
    <col min="8449" max="8449" width="18.58203125" style="2" customWidth="1"/>
    <col min="8450" max="8456" width="9.58203125" style="2" customWidth="1"/>
    <col min="8457" max="8457" width="3" style="2" customWidth="1"/>
    <col min="8458" max="8458" width="47.83203125" style="2" customWidth="1"/>
    <col min="8459" max="8704" width="8.08203125" style="2"/>
    <col min="8705" max="8705" width="18.58203125" style="2" customWidth="1"/>
    <col min="8706" max="8712" width="9.58203125" style="2" customWidth="1"/>
    <col min="8713" max="8713" width="3" style="2" customWidth="1"/>
    <col min="8714" max="8714" width="47.83203125" style="2" customWidth="1"/>
    <col min="8715" max="8960" width="8.08203125" style="2"/>
    <col min="8961" max="8961" width="18.58203125" style="2" customWidth="1"/>
    <col min="8962" max="8968" width="9.58203125" style="2" customWidth="1"/>
    <col min="8969" max="8969" width="3" style="2" customWidth="1"/>
    <col min="8970" max="8970" width="47.83203125" style="2" customWidth="1"/>
    <col min="8971" max="9216" width="8.08203125" style="2"/>
    <col min="9217" max="9217" width="18.58203125" style="2" customWidth="1"/>
    <col min="9218" max="9224" width="9.58203125" style="2" customWidth="1"/>
    <col min="9225" max="9225" width="3" style="2" customWidth="1"/>
    <col min="9226" max="9226" width="47.83203125" style="2" customWidth="1"/>
    <col min="9227" max="9472" width="8.08203125" style="2"/>
    <col min="9473" max="9473" width="18.58203125" style="2" customWidth="1"/>
    <col min="9474" max="9480" width="9.58203125" style="2" customWidth="1"/>
    <col min="9481" max="9481" width="3" style="2" customWidth="1"/>
    <col min="9482" max="9482" width="47.83203125" style="2" customWidth="1"/>
    <col min="9483" max="9728" width="8.08203125" style="2"/>
    <col min="9729" max="9729" width="18.58203125" style="2" customWidth="1"/>
    <col min="9730" max="9736" width="9.58203125" style="2" customWidth="1"/>
    <col min="9737" max="9737" width="3" style="2" customWidth="1"/>
    <col min="9738" max="9738" width="47.83203125" style="2" customWidth="1"/>
    <col min="9739" max="9984" width="8.08203125" style="2"/>
    <col min="9985" max="9985" width="18.58203125" style="2" customWidth="1"/>
    <col min="9986" max="9992" width="9.58203125" style="2" customWidth="1"/>
    <col min="9993" max="9993" width="3" style="2" customWidth="1"/>
    <col min="9994" max="9994" width="47.83203125" style="2" customWidth="1"/>
    <col min="9995" max="10240" width="8.08203125" style="2"/>
    <col min="10241" max="10241" width="18.58203125" style="2" customWidth="1"/>
    <col min="10242" max="10248" width="9.58203125" style="2" customWidth="1"/>
    <col min="10249" max="10249" width="3" style="2" customWidth="1"/>
    <col min="10250" max="10250" width="47.83203125" style="2" customWidth="1"/>
    <col min="10251" max="10496" width="8.08203125" style="2"/>
    <col min="10497" max="10497" width="18.58203125" style="2" customWidth="1"/>
    <col min="10498" max="10504" width="9.58203125" style="2" customWidth="1"/>
    <col min="10505" max="10505" width="3" style="2" customWidth="1"/>
    <col min="10506" max="10506" width="47.83203125" style="2" customWidth="1"/>
    <col min="10507" max="10752" width="8.08203125" style="2"/>
    <col min="10753" max="10753" width="18.58203125" style="2" customWidth="1"/>
    <col min="10754" max="10760" width="9.58203125" style="2" customWidth="1"/>
    <col min="10761" max="10761" width="3" style="2" customWidth="1"/>
    <col min="10762" max="10762" width="47.83203125" style="2" customWidth="1"/>
    <col min="10763" max="11008" width="8.08203125" style="2"/>
    <col min="11009" max="11009" width="18.58203125" style="2" customWidth="1"/>
    <col min="11010" max="11016" width="9.58203125" style="2" customWidth="1"/>
    <col min="11017" max="11017" width="3" style="2" customWidth="1"/>
    <col min="11018" max="11018" width="47.83203125" style="2" customWidth="1"/>
    <col min="11019" max="11264" width="8.08203125" style="2"/>
    <col min="11265" max="11265" width="18.58203125" style="2" customWidth="1"/>
    <col min="11266" max="11272" width="9.58203125" style="2" customWidth="1"/>
    <col min="11273" max="11273" width="3" style="2" customWidth="1"/>
    <col min="11274" max="11274" width="47.83203125" style="2" customWidth="1"/>
    <col min="11275" max="11520" width="8.08203125" style="2"/>
    <col min="11521" max="11521" width="18.58203125" style="2" customWidth="1"/>
    <col min="11522" max="11528" width="9.58203125" style="2" customWidth="1"/>
    <col min="11529" max="11529" width="3" style="2" customWidth="1"/>
    <col min="11530" max="11530" width="47.83203125" style="2" customWidth="1"/>
    <col min="11531" max="11776" width="8.08203125" style="2"/>
    <col min="11777" max="11777" width="18.58203125" style="2" customWidth="1"/>
    <col min="11778" max="11784" width="9.58203125" style="2" customWidth="1"/>
    <col min="11785" max="11785" width="3" style="2" customWidth="1"/>
    <col min="11786" max="11786" width="47.83203125" style="2" customWidth="1"/>
    <col min="11787" max="12032" width="8.08203125" style="2"/>
    <col min="12033" max="12033" width="18.58203125" style="2" customWidth="1"/>
    <col min="12034" max="12040" width="9.58203125" style="2" customWidth="1"/>
    <col min="12041" max="12041" width="3" style="2" customWidth="1"/>
    <col min="12042" max="12042" width="47.83203125" style="2" customWidth="1"/>
    <col min="12043" max="12288" width="8.08203125" style="2"/>
    <col min="12289" max="12289" width="18.58203125" style="2" customWidth="1"/>
    <col min="12290" max="12296" width="9.58203125" style="2" customWidth="1"/>
    <col min="12297" max="12297" width="3" style="2" customWidth="1"/>
    <col min="12298" max="12298" width="47.83203125" style="2" customWidth="1"/>
    <col min="12299" max="12544" width="8.08203125" style="2"/>
    <col min="12545" max="12545" width="18.58203125" style="2" customWidth="1"/>
    <col min="12546" max="12552" width="9.58203125" style="2" customWidth="1"/>
    <col min="12553" max="12553" width="3" style="2" customWidth="1"/>
    <col min="12554" max="12554" width="47.83203125" style="2" customWidth="1"/>
    <col min="12555" max="12800" width="8.08203125" style="2"/>
    <col min="12801" max="12801" width="18.58203125" style="2" customWidth="1"/>
    <col min="12802" max="12808" width="9.58203125" style="2" customWidth="1"/>
    <col min="12809" max="12809" width="3" style="2" customWidth="1"/>
    <col min="12810" max="12810" width="47.83203125" style="2" customWidth="1"/>
    <col min="12811" max="13056" width="8.08203125" style="2"/>
    <col min="13057" max="13057" width="18.58203125" style="2" customWidth="1"/>
    <col min="13058" max="13064" width="9.58203125" style="2" customWidth="1"/>
    <col min="13065" max="13065" width="3" style="2" customWidth="1"/>
    <col min="13066" max="13066" width="47.83203125" style="2" customWidth="1"/>
    <col min="13067" max="13312" width="8.08203125" style="2"/>
    <col min="13313" max="13313" width="18.58203125" style="2" customWidth="1"/>
    <col min="13314" max="13320" width="9.58203125" style="2" customWidth="1"/>
    <col min="13321" max="13321" width="3" style="2" customWidth="1"/>
    <col min="13322" max="13322" width="47.83203125" style="2" customWidth="1"/>
    <col min="13323" max="13568" width="8.08203125" style="2"/>
    <col min="13569" max="13569" width="18.58203125" style="2" customWidth="1"/>
    <col min="13570" max="13576" width="9.58203125" style="2" customWidth="1"/>
    <col min="13577" max="13577" width="3" style="2" customWidth="1"/>
    <col min="13578" max="13578" width="47.83203125" style="2" customWidth="1"/>
    <col min="13579" max="13824" width="8.08203125" style="2"/>
    <col min="13825" max="13825" width="18.58203125" style="2" customWidth="1"/>
    <col min="13826" max="13832" width="9.58203125" style="2" customWidth="1"/>
    <col min="13833" max="13833" width="3" style="2" customWidth="1"/>
    <col min="13834" max="13834" width="47.83203125" style="2" customWidth="1"/>
    <col min="13835" max="14080" width="8.08203125" style="2"/>
    <col min="14081" max="14081" width="18.58203125" style="2" customWidth="1"/>
    <col min="14082" max="14088" width="9.58203125" style="2" customWidth="1"/>
    <col min="14089" max="14089" width="3" style="2" customWidth="1"/>
    <col min="14090" max="14090" width="47.83203125" style="2" customWidth="1"/>
    <col min="14091" max="14336" width="8.08203125" style="2"/>
    <col min="14337" max="14337" width="18.58203125" style="2" customWidth="1"/>
    <col min="14338" max="14344" width="9.58203125" style="2" customWidth="1"/>
    <col min="14345" max="14345" width="3" style="2" customWidth="1"/>
    <col min="14346" max="14346" width="47.83203125" style="2" customWidth="1"/>
    <col min="14347" max="14592" width="8.08203125" style="2"/>
    <col min="14593" max="14593" width="18.58203125" style="2" customWidth="1"/>
    <col min="14594" max="14600" width="9.58203125" style="2" customWidth="1"/>
    <col min="14601" max="14601" width="3" style="2" customWidth="1"/>
    <col min="14602" max="14602" width="47.83203125" style="2" customWidth="1"/>
    <col min="14603" max="14848" width="8.08203125" style="2"/>
    <col min="14849" max="14849" width="18.58203125" style="2" customWidth="1"/>
    <col min="14850" max="14856" width="9.58203125" style="2" customWidth="1"/>
    <col min="14857" max="14857" width="3" style="2" customWidth="1"/>
    <col min="14858" max="14858" width="47.83203125" style="2" customWidth="1"/>
    <col min="14859" max="15104" width="8.08203125" style="2"/>
    <col min="15105" max="15105" width="18.58203125" style="2" customWidth="1"/>
    <col min="15106" max="15112" width="9.58203125" style="2" customWidth="1"/>
    <col min="15113" max="15113" width="3" style="2" customWidth="1"/>
    <col min="15114" max="15114" width="47.83203125" style="2" customWidth="1"/>
    <col min="15115" max="15360" width="8.08203125" style="2"/>
    <col min="15361" max="15361" width="18.58203125" style="2" customWidth="1"/>
    <col min="15362" max="15368" width="9.58203125" style="2" customWidth="1"/>
    <col min="15369" max="15369" width="3" style="2" customWidth="1"/>
    <col min="15370" max="15370" width="47.83203125" style="2" customWidth="1"/>
    <col min="15371" max="15616" width="8.08203125" style="2"/>
    <col min="15617" max="15617" width="18.58203125" style="2" customWidth="1"/>
    <col min="15618" max="15624" width="9.58203125" style="2" customWidth="1"/>
    <col min="15625" max="15625" width="3" style="2" customWidth="1"/>
    <col min="15626" max="15626" width="47.83203125" style="2" customWidth="1"/>
    <col min="15627" max="15872" width="8.08203125" style="2"/>
    <col min="15873" max="15873" width="18.58203125" style="2" customWidth="1"/>
    <col min="15874" max="15880" width="9.58203125" style="2" customWidth="1"/>
    <col min="15881" max="15881" width="3" style="2" customWidth="1"/>
    <col min="15882" max="15882" width="47.83203125" style="2" customWidth="1"/>
    <col min="15883" max="16128" width="8.08203125" style="2"/>
    <col min="16129" max="16129" width="18.58203125" style="2" customWidth="1"/>
    <col min="16130" max="16136" width="9.58203125" style="2" customWidth="1"/>
    <col min="16137" max="16137" width="3" style="2" customWidth="1"/>
    <col min="16138" max="16138" width="47.83203125" style="2" customWidth="1"/>
    <col min="16139" max="16384" width="8.08203125" style="2"/>
  </cols>
  <sheetData>
    <row r="1" spans="1:10" ht="12.75" customHeight="1">
      <c r="A1" s="1"/>
      <c r="B1" s="1"/>
      <c r="C1" s="1"/>
      <c r="D1" s="1"/>
      <c r="E1" s="1"/>
      <c r="F1" s="1"/>
      <c r="G1" s="1"/>
      <c r="H1" s="1"/>
    </row>
    <row r="2" spans="1:10" ht="24" customHeight="1">
      <c r="A2" s="692" t="s">
        <v>0</v>
      </c>
      <c r="B2" s="692"/>
      <c r="C2" s="692"/>
      <c r="D2" s="692"/>
      <c r="E2" s="692"/>
      <c r="F2" s="692"/>
      <c r="G2" s="692"/>
      <c r="H2" s="692"/>
    </row>
    <row r="3" spans="1:10" ht="14.5" thickBot="1">
      <c r="A3" s="1"/>
      <c r="B3" s="1"/>
      <c r="C3" s="1"/>
      <c r="D3" s="1"/>
      <c r="E3" s="1"/>
      <c r="F3" s="1"/>
      <c r="G3" s="1"/>
      <c r="H3" s="1"/>
    </row>
    <row r="4" spans="1:10" ht="24.9" customHeight="1" thickBot="1">
      <c r="A4" s="3" t="s">
        <v>18</v>
      </c>
      <c r="B4" s="413">
        <f>P1から3!E16</f>
        <v>0</v>
      </c>
      <c r="C4" s="412" t="str">
        <f>P1から3!F16</f>
        <v>（　）</v>
      </c>
      <c r="D4" s="411" t="str">
        <f>IF(P1から3!G16="","",P1から3!G16)</f>
        <v/>
      </c>
      <c r="E4" s="4"/>
      <c r="F4" s="5"/>
      <c r="G4" s="5"/>
      <c r="H4" s="5"/>
    </row>
    <row r="5" spans="1:10" ht="24.9" customHeight="1">
      <c r="A5" s="6" t="s">
        <v>266</v>
      </c>
      <c r="B5" s="693" t="str">
        <f>IF(P1から3!E17="","",P1から3!E17)</f>
        <v/>
      </c>
      <c r="C5" s="694"/>
      <c r="D5" s="694"/>
      <c r="E5" s="695"/>
      <c r="F5" s="695"/>
      <c r="G5" s="695"/>
      <c r="H5" s="696"/>
    </row>
    <row r="6" spans="1:10" ht="30" customHeight="1">
      <c r="A6" s="7" t="s">
        <v>267</v>
      </c>
      <c r="B6" s="697" t="str">
        <f>IF(P1から3!I9="","",P1から3!I9)</f>
        <v/>
      </c>
      <c r="C6" s="698"/>
      <c r="D6" s="698"/>
      <c r="E6" s="698"/>
      <c r="F6" s="698"/>
      <c r="G6" s="698"/>
      <c r="H6" s="699"/>
    </row>
    <row r="7" spans="1:10" ht="30" customHeight="1" thickBot="1">
      <c r="A7" s="8" t="s">
        <v>268</v>
      </c>
      <c r="B7" s="700" t="str">
        <f>IF(P1から3!E20="","",P1から3!E20)</f>
        <v/>
      </c>
      <c r="C7" s="701"/>
      <c r="D7" s="701"/>
      <c r="E7" s="701"/>
      <c r="F7" s="701"/>
      <c r="G7" s="701"/>
      <c r="H7" s="702"/>
    </row>
    <row r="8" spans="1:10" ht="18" customHeight="1">
      <c r="A8" s="1"/>
      <c r="B8" s="1"/>
      <c r="C8" s="1"/>
      <c r="D8" s="1"/>
      <c r="E8" s="1"/>
      <c r="F8" s="1"/>
      <c r="G8" s="1"/>
      <c r="H8" s="1"/>
    </row>
    <row r="9" spans="1:10" ht="30" customHeight="1">
      <c r="A9" s="703" t="s">
        <v>269</v>
      </c>
      <c r="B9" s="703"/>
      <c r="C9" s="703" t="s">
        <v>270</v>
      </c>
      <c r="D9" s="703"/>
      <c r="E9" s="703"/>
      <c r="F9" s="703" t="s">
        <v>271</v>
      </c>
      <c r="G9" s="703"/>
      <c r="H9" s="703"/>
    </row>
    <row r="10" spans="1:10" ht="96" customHeight="1">
      <c r="A10" s="704"/>
      <c r="B10" s="704"/>
      <c r="C10" s="704"/>
      <c r="D10" s="704"/>
      <c r="E10" s="704"/>
      <c r="F10" s="704"/>
      <c r="G10" s="704"/>
      <c r="H10" s="704"/>
      <c r="J10" s="9" t="s">
        <v>272</v>
      </c>
    </row>
    <row r="11" spans="1:10" ht="96" customHeight="1">
      <c r="A11" s="704"/>
      <c r="B11" s="704"/>
      <c r="C11" s="704"/>
      <c r="D11" s="704"/>
      <c r="E11" s="704"/>
      <c r="F11" s="704"/>
      <c r="G11" s="704"/>
      <c r="H11" s="704"/>
    </row>
    <row r="12" spans="1:10" ht="96" customHeight="1">
      <c r="A12" s="704"/>
      <c r="B12" s="704"/>
      <c r="C12" s="704"/>
      <c r="D12" s="704"/>
      <c r="E12" s="704"/>
      <c r="F12" s="704"/>
      <c r="G12" s="704"/>
      <c r="H12" s="704"/>
    </row>
    <row r="13" spans="1:10" ht="96" customHeight="1">
      <c r="A13" s="704"/>
      <c r="B13" s="704"/>
      <c r="C13" s="704"/>
      <c r="D13" s="704"/>
      <c r="E13" s="704"/>
      <c r="F13" s="704"/>
      <c r="G13" s="704"/>
      <c r="H13" s="704"/>
    </row>
    <row r="14" spans="1:10" ht="96" customHeight="1">
      <c r="A14" s="704"/>
      <c r="B14" s="704"/>
      <c r="C14" s="704"/>
      <c r="D14" s="704"/>
      <c r="E14" s="704"/>
      <c r="F14" s="704"/>
      <c r="G14" s="704"/>
      <c r="H14" s="704"/>
    </row>
    <row r="15" spans="1:10" ht="96" customHeight="1">
      <c r="A15" s="704"/>
      <c r="B15" s="704"/>
      <c r="C15" s="704"/>
      <c r="D15" s="704"/>
      <c r="E15" s="704"/>
      <c r="F15" s="704"/>
      <c r="G15" s="704"/>
      <c r="H15" s="704"/>
    </row>
    <row r="25" spans="2:2">
      <c r="B25" s="10"/>
    </row>
    <row r="44" spans="2:2" ht="21.75" customHeight="1"/>
    <row r="48" spans="2:2">
      <c r="B48" s="11"/>
    </row>
    <row r="53" spans="2:11">
      <c r="B53" s="12"/>
      <c r="C53" s="13"/>
      <c r="D53" s="13"/>
      <c r="E53" s="13"/>
      <c r="F53" s="13"/>
      <c r="G53" s="13"/>
      <c r="H53" s="13"/>
      <c r="I53" s="13"/>
      <c r="J53" s="13"/>
      <c r="K53" s="13"/>
    </row>
    <row r="56" spans="2:11">
      <c r="D56" s="14"/>
    </row>
    <row r="61" spans="2:11">
      <c r="D61" s="14"/>
    </row>
    <row r="64" spans="2:11">
      <c r="B64" s="15"/>
    </row>
    <row r="67" spans="2:2">
      <c r="B67" s="16"/>
    </row>
    <row r="102" spans="17:17">
      <c r="Q102" s="17"/>
    </row>
  </sheetData>
  <mergeCells count="25">
    <mergeCell ref="A14:B14"/>
    <mergeCell ref="C14:E14"/>
    <mergeCell ref="F14:H14"/>
    <mergeCell ref="A15:B15"/>
    <mergeCell ref="C15:E15"/>
    <mergeCell ref="F15:H15"/>
    <mergeCell ref="A12:B12"/>
    <mergeCell ref="C12:E12"/>
    <mergeCell ref="F12:H12"/>
    <mergeCell ref="A13:B13"/>
    <mergeCell ref="C13:E13"/>
    <mergeCell ref="F13:H13"/>
    <mergeCell ref="A10:B10"/>
    <mergeCell ref="C10:E10"/>
    <mergeCell ref="F10:H10"/>
    <mergeCell ref="A11:B11"/>
    <mergeCell ref="C11:E11"/>
    <mergeCell ref="F11:H11"/>
    <mergeCell ref="A2:H2"/>
    <mergeCell ref="B5:H5"/>
    <mergeCell ref="B6:H6"/>
    <mergeCell ref="B7:H7"/>
    <mergeCell ref="A9:B9"/>
    <mergeCell ref="C9:E9"/>
    <mergeCell ref="F9:H9"/>
  </mergeCells>
  <phoneticPr fontId="6"/>
  <printOptions horizontalCentered="1"/>
  <pageMargins left="0.31496062992125984" right="0.31496062992125984" top="0.55118110236220474" bottom="0.55118110236220474" header="0.31496062992125984" footer="0.31496062992125984"/>
  <pageSetup paperSize="9" fitToHeight="0" orientation="portrait" blackAndWhite="1" r:id="rId1"/>
  <ignoredErrors>
    <ignoredError sqref="B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A203"/>
  <sheetViews>
    <sheetView workbookViewId="0">
      <selection activeCell="B53" sqref="B53"/>
    </sheetView>
  </sheetViews>
  <sheetFormatPr defaultColWidth="4.33203125" defaultRowHeight="11"/>
  <cols>
    <col min="1" max="1" width="3.58203125" style="294" customWidth="1"/>
    <col min="2" max="27" width="4.33203125" style="294" customWidth="1"/>
    <col min="28" max="33" width="4.4140625" style="294" customWidth="1"/>
    <col min="34" max="36" width="4.4140625" style="294" bestFit="1" customWidth="1"/>
    <col min="37" max="50" width="4.33203125" style="294"/>
    <col min="51" max="54" width="4.5" style="294" bestFit="1" customWidth="1"/>
    <col min="55" max="55" width="6.9140625" style="294" bestFit="1" customWidth="1"/>
    <col min="56" max="75" width="4.5" style="294" bestFit="1" customWidth="1"/>
    <col min="76" max="76" width="4.33203125" style="294"/>
    <col min="77" max="77" width="5.1640625" style="294" bestFit="1" customWidth="1"/>
    <col min="78" max="87" width="4.4140625" style="294" bestFit="1" customWidth="1"/>
    <col min="88" max="88" width="4.33203125" style="294"/>
    <col min="89" max="89" width="4.4140625" style="294" bestFit="1" customWidth="1"/>
    <col min="90" max="90" width="4.33203125" style="294"/>
    <col min="91" max="91" width="4.4140625" style="294" bestFit="1" customWidth="1"/>
    <col min="92" max="92" width="4.33203125" style="294"/>
    <col min="93" max="100" width="4.5" style="294" bestFit="1" customWidth="1"/>
    <col min="101" max="101" width="4.33203125" style="294"/>
    <col min="102" max="108" width="4.5" style="294" bestFit="1" customWidth="1"/>
    <col min="109" max="110" width="4.33203125" style="294"/>
    <col min="111" max="130" width="4.5" style="294" bestFit="1" customWidth="1"/>
    <col min="131" max="132" width="4.33203125" style="294"/>
    <col min="133" max="145" width="4.5" style="294" bestFit="1" customWidth="1"/>
    <col min="146" max="147" width="4.33203125" style="294"/>
    <col min="148" max="148" width="4.5" style="294" bestFit="1" customWidth="1"/>
    <col min="149" max="150" width="4.33203125" style="294"/>
    <col min="151" max="151" width="4.5" style="294" bestFit="1" customWidth="1"/>
    <col min="152" max="153" width="4.33203125" style="294"/>
    <col min="154" max="154" width="4.5" style="294" bestFit="1" customWidth="1"/>
    <col min="155" max="16384" width="4.33203125" style="294"/>
  </cols>
  <sheetData>
    <row r="1" spans="1:157" s="291" customFormat="1">
      <c r="A1" s="291" t="s">
        <v>420</v>
      </c>
    </row>
    <row r="2" spans="1:157" s="291" customFormat="1" ht="21.65" customHeight="1">
      <c r="A2" s="285"/>
      <c r="B2" s="731"/>
      <c r="C2" s="732"/>
      <c r="D2" s="732"/>
      <c r="E2" s="732"/>
      <c r="F2" s="732"/>
      <c r="G2" s="732"/>
      <c r="H2" s="733"/>
      <c r="I2" s="734" t="s">
        <v>277</v>
      </c>
      <c r="J2" s="735"/>
      <c r="K2" s="735"/>
      <c r="L2" s="735"/>
      <c r="M2" s="735"/>
      <c r="N2" s="735"/>
      <c r="O2" s="735"/>
      <c r="P2" s="735"/>
      <c r="Q2" s="735"/>
      <c r="R2" s="735"/>
      <c r="S2" s="735"/>
      <c r="T2" s="735"/>
      <c r="U2" s="735"/>
      <c r="V2" s="735"/>
      <c r="W2" s="735"/>
      <c r="X2" s="735"/>
      <c r="Y2" s="735"/>
      <c r="Z2" s="735"/>
      <c r="AA2" s="736"/>
      <c r="AB2" s="737" t="s">
        <v>278</v>
      </c>
      <c r="AC2" s="738"/>
      <c r="AD2" s="738"/>
      <c r="AE2" s="738"/>
      <c r="AF2" s="738"/>
      <c r="AG2" s="738"/>
      <c r="AH2" s="738"/>
      <c r="AI2" s="738"/>
      <c r="AJ2" s="739"/>
      <c r="AK2" s="737" t="s">
        <v>279</v>
      </c>
      <c r="AL2" s="738"/>
      <c r="AM2" s="738"/>
      <c r="AN2" s="740"/>
      <c r="AO2" s="737" t="s">
        <v>280</v>
      </c>
      <c r="AP2" s="738"/>
      <c r="AQ2" s="738"/>
      <c r="AR2" s="738"/>
      <c r="AS2" s="738"/>
      <c r="AT2" s="738"/>
      <c r="AU2" s="738"/>
      <c r="AV2" s="740"/>
      <c r="AW2" s="741" t="s">
        <v>281</v>
      </c>
      <c r="AX2" s="742"/>
      <c r="AY2" s="743" t="s">
        <v>282</v>
      </c>
      <c r="AZ2" s="717"/>
      <c r="BA2" s="717"/>
      <c r="BB2" s="717"/>
      <c r="BC2" s="717"/>
      <c r="BD2" s="744" t="s">
        <v>283</v>
      </c>
      <c r="BE2" s="717"/>
      <c r="BF2" s="717"/>
      <c r="BG2" s="717"/>
      <c r="BH2" s="717"/>
      <c r="BI2" s="717"/>
      <c r="BJ2" s="717"/>
      <c r="BK2" s="718"/>
      <c r="BL2" s="295"/>
      <c r="BM2" s="390"/>
      <c r="BN2" s="745" t="s">
        <v>284</v>
      </c>
      <c r="BO2" s="745"/>
      <c r="BP2" s="746" t="s">
        <v>285</v>
      </c>
      <c r="BQ2" s="746"/>
      <c r="BR2" s="746"/>
      <c r="BS2" s="746"/>
      <c r="BT2" s="747"/>
      <c r="BU2" s="748" t="s">
        <v>286</v>
      </c>
      <c r="BV2" s="746"/>
      <c r="BW2" s="747"/>
      <c r="BX2" s="749" t="s">
        <v>287</v>
      </c>
      <c r="BY2" s="750"/>
      <c r="BZ2" s="286" t="s">
        <v>288</v>
      </c>
      <c r="CA2" s="728" t="s">
        <v>289</v>
      </c>
      <c r="CB2" s="729"/>
      <c r="CC2" s="729"/>
      <c r="CD2" s="729"/>
      <c r="CE2" s="729"/>
      <c r="CF2" s="730"/>
      <c r="CG2" s="709" t="s">
        <v>290</v>
      </c>
      <c r="CH2" s="710"/>
      <c r="CI2" s="711"/>
      <c r="CJ2" s="712"/>
      <c r="CK2" s="712"/>
      <c r="CL2" s="712"/>
      <c r="CM2" s="712"/>
      <c r="CN2" s="287"/>
      <c r="CO2" s="713" t="s">
        <v>291</v>
      </c>
      <c r="CP2" s="714"/>
      <c r="CQ2" s="714"/>
      <c r="CR2" s="715"/>
      <c r="CS2" s="713" t="s">
        <v>292</v>
      </c>
      <c r="CT2" s="714"/>
      <c r="CU2" s="714"/>
      <c r="CV2" s="715"/>
      <c r="CW2" s="391" t="s">
        <v>293</v>
      </c>
      <c r="CX2" s="716" t="s">
        <v>403</v>
      </c>
      <c r="CY2" s="717"/>
      <c r="CZ2" s="718"/>
      <c r="DA2" s="719" t="s">
        <v>294</v>
      </c>
      <c r="DB2" s="717"/>
      <c r="DC2" s="717"/>
      <c r="DD2" s="718"/>
      <c r="DE2" s="288" t="s">
        <v>293</v>
      </c>
      <c r="DF2" s="289" t="s">
        <v>295</v>
      </c>
      <c r="DG2" s="720" t="s">
        <v>296</v>
      </c>
      <c r="DH2" s="721"/>
      <c r="DI2" s="721"/>
      <c r="DJ2" s="721"/>
      <c r="DK2" s="721"/>
      <c r="DL2" s="721"/>
      <c r="DM2" s="721"/>
      <c r="DN2" s="721"/>
      <c r="DO2" s="721"/>
      <c r="DP2" s="721"/>
      <c r="DQ2" s="721"/>
      <c r="DR2" s="722" t="s">
        <v>297</v>
      </c>
      <c r="DS2" s="721"/>
      <c r="DT2" s="721"/>
      <c r="DU2" s="721"/>
      <c r="DV2" s="721"/>
      <c r="DW2" s="721"/>
      <c r="DX2" s="721"/>
      <c r="DY2" s="721"/>
      <c r="DZ2" s="723"/>
      <c r="EA2" s="724" t="s">
        <v>298</v>
      </c>
      <c r="EB2" s="718"/>
      <c r="EC2" s="725" t="s">
        <v>299</v>
      </c>
      <c r="ED2" s="726"/>
      <c r="EE2" s="726"/>
      <c r="EF2" s="726"/>
      <c r="EG2" s="727"/>
      <c r="EH2" s="724" t="s">
        <v>300</v>
      </c>
      <c r="EI2" s="717"/>
      <c r="EJ2" s="717"/>
      <c r="EK2" s="717"/>
      <c r="EL2" s="724" t="s">
        <v>301</v>
      </c>
      <c r="EM2" s="717"/>
      <c r="EN2" s="717"/>
      <c r="EO2" s="717"/>
      <c r="EP2" s="705" t="s">
        <v>302</v>
      </c>
      <c r="EQ2" s="706"/>
      <c r="ER2" s="707"/>
      <c r="ES2" s="705" t="s">
        <v>303</v>
      </c>
      <c r="ET2" s="706"/>
      <c r="EU2" s="707"/>
      <c r="EV2" s="708" t="s">
        <v>304</v>
      </c>
      <c r="EW2" s="706"/>
      <c r="EX2" s="707"/>
      <c r="EY2" s="290"/>
      <c r="EZ2" s="307"/>
      <c r="FA2" s="307"/>
    </row>
    <row r="3" spans="1:157" s="292" customFormat="1" ht="44">
      <c r="A3" s="392" t="s">
        <v>413</v>
      </c>
      <c r="B3" s="394" t="s">
        <v>474</v>
      </c>
      <c r="C3" s="393" t="s">
        <v>475</v>
      </c>
      <c r="D3" s="395" t="s">
        <v>476</v>
      </c>
      <c r="E3" s="394" t="s">
        <v>477</v>
      </c>
      <c r="F3" s="395" t="s">
        <v>478</v>
      </c>
      <c r="G3" s="396" t="s">
        <v>479</v>
      </c>
      <c r="H3" s="397" t="s">
        <v>480</v>
      </c>
      <c r="I3" s="309" t="s">
        <v>305</v>
      </c>
      <c r="J3" s="310" t="s">
        <v>404</v>
      </c>
      <c r="K3" s="310" t="s">
        <v>306</v>
      </c>
      <c r="L3" s="310" t="s">
        <v>405</v>
      </c>
      <c r="M3" s="310" t="s">
        <v>307</v>
      </c>
      <c r="N3" s="310" t="s">
        <v>308</v>
      </c>
      <c r="O3" s="310" t="s">
        <v>309</v>
      </c>
      <c r="P3" s="310" t="s">
        <v>324</v>
      </c>
      <c r="Q3" s="310" t="s">
        <v>310</v>
      </c>
      <c r="R3" s="310" t="s">
        <v>311</v>
      </c>
      <c r="S3" s="310" t="s">
        <v>312</v>
      </c>
      <c r="T3" s="310" t="s">
        <v>313</v>
      </c>
      <c r="U3" s="310" t="s">
        <v>314</v>
      </c>
      <c r="V3" s="310" t="s">
        <v>398</v>
      </c>
      <c r="W3" s="310" t="s">
        <v>399</v>
      </c>
      <c r="X3" s="310" t="s">
        <v>406</v>
      </c>
      <c r="Y3" s="310" t="s">
        <v>315</v>
      </c>
      <c r="Z3" s="310" t="s">
        <v>400</v>
      </c>
      <c r="AA3" s="311" t="s">
        <v>407</v>
      </c>
      <c r="AB3" s="312">
        <v>1</v>
      </c>
      <c r="AC3" s="313">
        <v>2</v>
      </c>
      <c r="AD3" s="313">
        <v>3</v>
      </c>
      <c r="AE3" s="313">
        <v>4</v>
      </c>
      <c r="AF3" s="313">
        <v>5</v>
      </c>
      <c r="AG3" s="313">
        <v>6</v>
      </c>
      <c r="AH3" s="313">
        <v>7</v>
      </c>
      <c r="AI3" s="313">
        <v>8</v>
      </c>
      <c r="AJ3" s="314">
        <v>9</v>
      </c>
      <c r="AK3" s="312" t="s">
        <v>316</v>
      </c>
      <c r="AL3" s="313" t="s">
        <v>317</v>
      </c>
      <c r="AM3" s="313" t="s">
        <v>318</v>
      </c>
      <c r="AN3" s="315" t="s">
        <v>319</v>
      </c>
      <c r="AO3" s="312" t="s">
        <v>408</v>
      </c>
      <c r="AP3" s="313" t="s">
        <v>320</v>
      </c>
      <c r="AQ3" s="313" t="s">
        <v>306</v>
      </c>
      <c r="AR3" s="313" t="s">
        <v>321</v>
      </c>
      <c r="AS3" s="313" t="s">
        <v>322</v>
      </c>
      <c r="AT3" s="313" t="s">
        <v>409</v>
      </c>
      <c r="AU3" s="313" t="s">
        <v>323</v>
      </c>
      <c r="AV3" s="315" t="s">
        <v>401</v>
      </c>
      <c r="AW3" s="312" t="s">
        <v>325</v>
      </c>
      <c r="AX3" s="315" t="s">
        <v>326</v>
      </c>
      <c r="AY3" s="316" t="s">
        <v>327</v>
      </c>
      <c r="AZ3" s="317" t="s">
        <v>328</v>
      </c>
      <c r="BA3" s="317" t="s">
        <v>329</v>
      </c>
      <c r="BB3" s="317" t="s">
        <v>330</v>
      </c>
      <c r="BC3" s="318" t="s">
        <v>331</v>
      </c>
      <c r="BD3" s="316" t="s">
        <v>332</v>
      </c>
      <c r="BE3" s="319" t="s">
        <v>333</v>
      </c>
      <c r="BF3" s="317" t="s">
        <v>334</v>
      </c>
      <c r="BG3" s="317" t="s">
        <v>335</v>
      </c>
      <c r="BH3" s="317" t="s">
        <v>336</v>
      </c>
      <c r="BI3" s="317" t="s">
        <v>337</v>
      </c>
      <c r="BJ3" s="317" t="s">
        <v>338</v>
      </c>
      <c r="BK3" s="320" t="s">
        <v>339</v>
      </c>
      <c r="BL3" s="321" t="s">
        <v>340</v>
      </c>
      <c r="BM3" s="322" t="s">
        <v>341</v>
      </c>
      <c r="BN3" s="323">
        <v>1</v>
      </c>
      <c r="BO3" s="323">
        <v>2</v>
      </c>
      <c r="BP3" s="323">
        <v>1</v>
      </c>
      <c r="BQ3" s="323">
        <v>2</v>
      </c>
      <c r="BR3" s="323">
        <v>3</v>
      </c>
      <c r="BS3" s="323">
        <v>4</v>
      </c>
      <c r="BT3" s="320">
        <v>5</v>
      </c>
      <c r="BU3" s="316" t="s">
        <v>342</v>
      </c>
      <c r="BV3" s="323" t="s">
        <v>343</v>
      </c>
      <c r="BW3" s="320" t="s">
        <v>344</v>
      </c>
      <c r="BX3" s="324" t="s">
        <v>345</v>
      </c>
      <c r="BY3" s="325" t="s">
        <v>346</v>
      </c>
      <c r="BZ3" s="326" t="s">
        <v>347</v>
      </c>
      <c r="CA3" s="327" t="s">
        <v>348</v>
      </c>
      <c r="CB3" s="328" t="s">
        <v>349</v>
      </c>
      <c r="CC3" s="328" t="s">
        <v>350</v>
      </c>
      <c r="CD3" s="328" t="s">
        <v>351</v>
      </c>
      <c r="CE3" s="328" t="s">
        <v>352</v>
      </c>
      <c r="CF3" s="329" t="s">
        <v>353</v>
      </c>
      <c r="CG3" s="330">
        <v>1</v>
      </c>
      <c r="CH3" s="331" t="s">
        <v>354</v>
      </c>
      <c r="CI3" s="330">
        <v>2</v>
      </c>
      <c r="CJ3" s="331" t="s">
        <v>355</v>
      </c>
      <c r="CK3" s="332">
        <v>3</v>
      </c>
      <c r="CL3" s="333" t="s">
        <v>356</v>
      </c>
      <c r="CM3" s="334">
        <v>4</v>
      </c>
      <c r="CN3" s="334" t="s">
        <v>357</v>
      </c>
      <c r="CO3" s="335" t="s">
        <v>358</v>
      </c>
      <c r="CP3" s="336" t="s">
        <v>359</v>
      </c>
      <c r="CQ3" s="336" t="s">
        <v>360</v>
      </c>
      <c r="CR3" s="337" t="s">
        <v>361</v>
      </c>
      <c r="CS3" s="335" t="s">
        <v>358</v>
      </c>
      <c r="CT3" s="336" t="s">
        <v>359</v>
      </c>
      <c r="CU3" s="336" t="s">
        <v>360</v>
      </c>
      <c r="CV3" s="337" t="s">
        <v>361</v>
      </c>
      <c r="CW3" s="338" t="s">
        <v>362</v>
      </c>
      <c r="CX3" s="339" t="s">
        <v>363</v>
      </c>
      <c r="CY3" s="340" t="s">
        <v>364</v>
      </c>
      <c r="CZ3" s="341" t="s">
        <v>353</v>
      </c>
      <c r="DA3" s="339" t="s">
        <v>365</v>
      </c>
      <c r="DB3" s="342" t="s">
        <v>366</v>
      </c>
      <c r="DC3" s="343" t="s">
        <v>410</v>
      </c>
      <c r="DD3" s="344" t="s">
        <v>353</v>
      </c>
      <c r="DE3" s="345" t="s">
        <v>367</v>
      </c>
      <c r="DF3" s="346" t="s">
        <v>368</v>
      </c>
      <c r="DG3" s="347" t="s">
        <v>350</v>
      </c>
      <c r="DH3" s="348" t="s">
        <v>369</v>
      </c>
      <c r="DI3" s="348" t="s">
        <v>370</v>
      </c>
      <c r="DJ3" s="348" t="s">
        <v>371</v>
      </c>
      <c r="DK3" s="348" t="s">
        <v>372</v>
      </c>
      <c r="DL3" s="348" t="s">
        <v>373</v>
      </c>
      <c r="DM3" s="348" t="s">
        <v>374</v>
      </c>
      <c r="DN3" s="348" t="s">
        <v>375</v>
      </c>
      <c r="DO3" s="348" t="s">
        <v>376</v>
      </c>
      <c r="DP3" s="348" t="s">
        <v>377</v>
      </c>
      <c r="DQ3" s="348" t="s">
        <v>367</v>
      </c>
      <c r="DR3" s="349" t="s">
        <v>378</v>
      </c>
      <c r="DS3" s="348" t="s">
        <v>370</v>
      </c>
      <c r="DT3" s="348" t="s">
        <v>369</v>
      </c>
      <c r="DU3" s="348" t="s">
        <v>350</v>
      </c>
      <c r="DV3" s="348" t="s">
        <v>379</v>
      </c>
      <c r="DW3" s="348" t="s">
        <v>380</v>
      </c>
      <c r="DX3" s="348" t="s">
        <v>381</v>
      </c>
      <c r="DY3" s="348" t="s">
        <v>375</v>
      </c>
      <c r="DZ3" s="350" t="s">
        <v>367</v>
      </c>
      <c r="EA3" s="351" t="s">
        <v>382</v>
      </c>
      <c r="EB3" s="352" t="s">
        <v>383</v>
      </c>
      <c r="EC3" s="353">
        <v>0</v>
      </c>
      <c r="ED3" s="354">
        <v>1</v>
      </c>
      <c r="EE3" s="354">
        <v>2</v>
      </c>
      <c r="EF3" s="354" t="s">
        <v>411</v>
      </c>
      <c r="EG3" s="352" t="s">
        <v>402</v>
      </c>
      <c r="EH3" s="353" t="s">
        <v>384</v>
      </c>
      <c r="EI3" s="354" t="s">
        <v>385</v>
      </c>
      <c r="EJ3" s="354" t="s">
        <v>386</v>
      </c>
      <c r="EK3" s="352" t="s">
        <v>387</v>
      </c>
      <c r="EL3" s="353" t="s">
        <v>384</v>
      </c>
      <c r="EM3" s="354" t="s">
        <v>385</v>
      </c>
      <c r="EN3" s="354" t="s">
        <v>386</v>
      </c>
      <c r="EO3" s="352" t="s">
        <v>387</v>
      </c>
      <c r="EP3" s="355" t="s">
        <v>319</v>
      </c>
      <c r="EQ3" s="356" t="s">
        <v>388</v>
      </c>
      <c r="ER3" s="357" t="s">
        <v>389</v>
      </c>
      <c r="ES3" s="355" t="s">
        <v>319</v>
      </c>
      <c r="ET3" s="356" t="s">
        <v>388</v>
      </c>
      <c r="EU3" s="357" t="s">
        <v>389</v>
      </c>
      <c r="EV3" s="358" t="s">
        <v>319</v>
      </c>
      <c r="EW3" s="356" t="s">
        <v>388</v>
      </c>
      <c r="EX3" s="357" t="s">
        <v>389</v>
      </c>
      <c r="EY3" s="308" t="s">
        <v>390</v>
      </c>
      <c r="EZ3" s="306"/>
      <c r="FA3" s="306"/>
    </row>
    <row r="4" spans="1:157" s="302" customFormat="1" ht="14.4" customHeight="1">
      <c r="A4" s="359"/>
      <c r="B4" s="360" t="str">
        <f>P1から3!E16&amp;P1から3!F16&amp;P1から3!G16</f>
        <v>（　）</v>
      </c>
      <c r="C4" s="297" t="str">
        <f>P1から3!J16</f>
        <v/>
      </c>
      <c r="D4" s="296" t="s">
        <v>481</v>
      </c>
      <c r="E4" s="296" t="s">
        <v>482</v>
      </c>
      <c r="F4" s="296" t="s">
        <v>483</v>
      </c>
      <c r="G4" s="297">
        <f>P1から3!E19</f>
        <v>0</v>
      </c>
      <c r="H4" s="361" t="str">
        <f>P1から3!J19</f>
        <v/>
      </c>
      <c r="I4" s="362" t="str">
        <f>IF(P1から3!L26="あり",1,IF(P1から3!L26="なし",0,"-"))</f>
        <v>-</v>
      </c>
      <c r="J4" s="362" t="str">
        <f>IF(P1から3!L27="あり",1,IF(P1から3!L27="なし",0,"-"))</f>
        <v>-</v>
      </c>
      <c r="K4" s="362" t="str">
        <f>IF(P1から3!L28="あり",1,IF(P1から3!L28="なし",0,"-"))</f>
        <v>-</v>
      </c>
      <c r="L4" s="362" t="str">
        <f>IF(P1から3!L29="あり",1,IF(P1から3!L29="なし",0,"-"))</f>
        <v>-</v>
      </c>
      <c r="M4" s="362" t="str">
        <f>IF(P1から3!L30="あり",1,IF(P1から3!L30="なし",0,"-"))</f>
        <v>-</v>
      </c>
      <c r="N4" s="362" t="str">
        <f>IF(P1から3!L31="あり",1,IF(P1から3!L31="なし",0,"-"))</f>
        <v>-</v>
      </c>
      <c r="O4" s="362" t="str">
        <f>IF(P1から3!L32="あり",1,IF(P1から3!L32="なし",0,"-"))</f>
        <v>-</v>
      </c>
      <c r="P4" s="362" t="str">
        <f>IF(P1から3!L33="あり",1,IF(P1から3!L33="なし",0,"-"))</f>
        <v>-</v>
      </c>
      <c r="Q4" s="362" t="str">
        <f>IF(P1から3!L34="あり",1,IF(P1から3!L34="なし",0,"-"))</f>
        <v>-</v>
      </c>
      <c r="R4" s="362" t="str">
        <f>IF(P1から3!L35="あり",1,IF(P1から3!L35="なし",0,"-"))</f>
        <v>-</v>
      </c>
      <c r="S4" s="362" t="str">
        <f>IF(P1から3!L36="あり",1,IF(P1から3!L36="なし",0,"-"))</f>
        <v>-</v>
      </c>
      <c r="T4" s="362" t="str">
        <f>IF(P1から3!L37="あり",1,IF(P1から3!L37="なし",0,"-"))</f>
        <v>-</v>
      </c>
      <c r="U4" s="362" t="str">
        <f>IF(P1から3!L38="あり",1,IF(P1から3!L38="なし",0,"-"))</f>
        <v>-</v>
      </c>
      <c r="V4" s="362" t="str">
        <f>IF(P1から3!L39="あり",1,IF(P1から3!L39="なし",0,"-"))</f>
        <v>-</v>
      </c>
      <c r="W4" s="362" t="str">
        <f>IF(P1から3!L40="あり",1,IF(P1から3!L40="なし",0,"-"))</f>
        <v>-</v>
      </c>
      <c r="X4" s="362" t="str">
        <f>IF(P1から3!L41="あり",1,IF(P1から3!L41="なし",0,"-"))</f>
        <v>-</v>
      </c>
      <c r="Y4" s="362" t="str">
        <f>IF(P1から3!L42="あり",1,IF(P1から3!L42="なし",0,"-"))</f>
        <v>-</v>
      </c>
      <c r="Z4" s="362" t="str">
        <f>IF(P1から3!L43="あり",1,IF(P1から3!L43="なし",0,"-"))</f>
        <v>-</v>
      </c>
      <c r="AA4" s="362" t="str">
        <f>IF(P1から3!L44="あり",1,IF(P1から3!L44="なし",0,"-"))</f>
        <v>-</v>
      </c>
      <c r="AB4" s="362" t="str">
        <f>IF(P1から3!L54="いいえ",1,IF(P1から3!L54="はい",0,"-"))</f>
        <v>-</v>
      </c>
      <c r="AC4" s="362" t="str">
        <f>IF(P1から3!L55="いいえ",1,IF(P1から3!L55="はい",0,"-"))</f>
        <v>-</v>
      </c>
      <c r="AD4" s="362" t="str">
        <f>IF(P1から3!L56="いいえ",1,IF(P1から3!L56="はい",0,"-"))</f>
        <v>-</v>
      </c>
      <c r="AE4" s="362" t="str">
        <f>IF(P1から3!L57="いいえ",1,IF(P1から3!L57="はい",0,"-"))</f>
        <v>-</v>
      </c>
      <c r="AF4" s="362" t="str">
        <f>IF(P1から3!L58="いいえ",1,IF(P1から3!L58="はい",0,"-"))</f>
        <v>-</v>
      </c>
      <c r="AG4" s="362" t="str">
        <f>IF(P1から3!L59="いいえ",1,IF(P1から3!L59="はい",0,"-"))</f>
        <v>-</v>
      </c>
      <c r="AH4" s="362" t="str">
        <f>IF(P1から3!L60="いいえ",1,IF(P1から3!L60="はい",0,"-"))</f>
        <v>-</v>
      </c>
      <c r="AI4" s="362" t="str">
        <f>IF(P1から3!L61="いいえ",1,IF(P1から3!L61="はい",0,"-"))</f>
        <v>-</v>
      </c>
      <c r="AJ4" s="362" t="str">
        <f>IF(P1から3!L62="いいえ",1,IF(P1から3!L62="はい",0,"-"))</f>
        <v>-</v>
      </c>
      <c r="AK4" s="362" t="str">
        <f>IF(P1から3!L63="いいえ",1,IF(P1から3!L63="はい",0,"-"))</f>
        <v>-</v>
      </c>
      <c r="AL4" s="362" t="str">
        <f>IF(P1から3!L64="いいえ",1,IF(P1から3!L64="はい",0,"-"))</f>
        <v>-</v>
      </c>
      <c r="AM4" s="362" t="str">
        <f>IF(P1から3!L65="いいえ",1,IF(P1から3!L65="はい",0,"-"))</f>
        <v>-</v>
      </c>
      <c r="AN4" s="362" t="str">
        <f>IF(P1から3!L66="いいえ",1,IF(P1から3!L66="はい",0,"-"))</f>
        <v>-</v>
      </c>
      <c r="AO4" s="362" t="str">
        <f>IF(P1から3!L67="いいえ",1,IF(P1から3!L67="はい",0,"-"))</f>
        <v>-</v>
      </c>
      <c r="AP4" s="362" t="str">
        <f>IF(P1から3!L68="いいえ",1,IF(P1から3!L68="はい",0,"-"))</f>
        <v>-</v>
      </c>
      <c r="AQ4" s="362" t="str">
        <f>IF(P1から3!L69="いいえ",1,IF(P1から3!L69="はい",0,"-"))</f>
        <v>-</v>
      </c>
      <c r="AR4" s="362" t="str">
        <f>IF(P1から3!L70="いいえ",1,IF(P1から3!L70="はい",0,"-"))</f>
        <v>-</v>
      </c>
      <c r="AS4" s="362" t="str">
        <f>IF(P1から3!L71="いいえ",1,IF(P1から3!L71="はい",0,"-"))</f>
        <v>-</v>
      </c>
      <c r="AT4" s="362" t="str">
        <f>IF(P1から3!L72="いいえ",1,IF(P1から3!L72="はい",0,"-"))</f>
        <v>-</v>
      </c>
      <c r="AU4" s="362" t="str">
        <f>IF(P1から3!L73="いいえ",1,IF(P1から3!L73="はい",0,"-"))</f>
        <v>-</v>
      </c>
      <c r="AV4" s="362" t="str">
        <f>IF(P1から3!L74="いいえ",1,IF(P1から3!L74="はい",0,"-"))</f>
        <v>-</v>
      </c>
      <c r="AW4" s="362" t="str">
        <f>IF(P1から3!L75="いいえ",1,IF(P1から3!L75="はい",0,"-"))</f>
        <v>-</v>
      </c>
      <c r="AX4" s="362" t="str">
        <f>IF(P1から3!L76="いいえ",1,IF(P1から3!L76="はい",0,"-"))</f>
        <v>-</v>
      </c>
      <c r="AY4" s="298">
        <f>P1から3!C88</f>
        <v>0</v>
      </c>
      <c r="AZ4" s="298">
        <f>P1から3!G88</f>
        <v>0</v>
      </c>
      <c r="BA4" s="298">
        <f>P1から3!H88</f>
        <v>0</v>
      </c>
      <c r="BB4" s="299">
        <f>BA4+AZ4</f>
        <v>0</v>
      </c>
      <c r="BC4" s="363" t="e">
        <f>BB4/AY4</f>
        <v>#DIV/0!</v>
      </c>
      <c r="BD4" s="364">
        <f>P1から3!C95</f>
        <v>0</v>
      </c>
      <c r="BE4" s="364">
        <f>P1から3!E95</f>
        <v>0</v>
      </c>
      <c r="BF4" s="364">
        <f>P1から3!F95</f>
        <v>0</v>
      </c>
      <c r="BG4" s="364">
        <f>P1から3!G95</f>
        <v>0</v>
      </c>
      <c r="BH4" s="364">
        <f>P1から3!H95</f>
        <v>0</v>
      </c>
      <c r="BI4" s="364">
        <f>P1から3!I95</f>
        <v>0</v>
      </c>
      <c r="BJ4" s="364">
        <f>P1から3!K95</f>
        <v>0</v>
      </c>
      <c r="BK4" s="364">
        <f>P1から3!M95</f>
        <v>0</v>
      </c>
      <c r="BL4" s="365">
        <f>SUM(BD4:BK4)</f>
        <v>0</v>
      </c>
      <c r="BM4" s="366">
        <f>P1から3!C100</f>
        <v>0</v>
      </c>
      <c r="BN4" s="366">
        <f>P1から3!E100</f>
        <v>0</v>
      </c>
      <c r="BO4" s="366">
        <f>P1から3!F100</f>
        <v>0</v>
      </c>
      <c r="BP4" s="366">
        <f>P1から3!G100</f>
        <v>0</v>
      </c>
      <c r="BQ4" s="366">
        <f>P1から3!H100</f>
        <v>0</v>
      </c>
      <c r="BR4" s="366">
        <f>P1から3!I100</f>
        <v>0</v>
      </c>
      <c r="BS4" s="366">
        <f>P1から3!K100</f>
        <v>0</v>
      </c>
      <c r="BT4" s="366">
        <f>P1から3!M100</f>
        <v>0</v>
      </c>
      <c r="BU4" s="298">
        <f>P1から3!C104</f>
        <v>0</v>
      </c>
      <c r="BV4" s="298">
        <f>P1から3!E104</f>
        <v>0</v>
      </c>
      <c r="BW4" s="298">
        <f>P1から3!G104</f>
        <v>0</v>
      </c>
      <c r="BX4" s="298" t="str">
        <f>IF(P1から3!E108="","",P1から3!E108)</f>
        <v/>
      </c>
      <c r="BY4" s="367" t="str">
        <f>IF(P1から3!I108="","",P1から3!I108)</f>
        <v/>
      </c>
      <c r="BZ4" s="368" t="str">
        <f>IF(BZ5="なし","なし",IF(BZ5="あり","あり","-"))</f>
        <v>-</v>
      </c>
      <c r="CA4" s="368" t="str">
        <f>IF(CA11=1,"自ら",IF(CA12=1,"委託","NG"))</f>
        <v>NG</v>
      </c>
      <c r="CB4" s="368" t="str">
        <f>IF(CB11=1,"自ら",IF(CB12=1,"委託",IF(CB13=1,"なし","NG")))</f>
        <v>NG</v>
      </c>
      <c r="CC4" s="368" t="str">
        <f>IF(CC11=1,"自ら",IF(CC12=1,"委託",IF(CC13=1,"なし","NG")))</f>
        <v>NG</v>
      </c>
      <c r="CD4" s="368" t="str">
        <f>IF(CD11=1,"自ら",IF(CD12=1,"委託",IF(CD13=1,"なし","NG")))</f>
        <v>NG</v>
      </c>
      <c r="CE4" s="368" t="str">
        <f>IF(CE11=1,"自ら",IF(CE12=1,"委託",IF(CE13=1,"なし","NG")))</f>
        <v>NG</v>
      </c>
      <c r="CF4" s="368" t="str">
        <f>IF(CF11=1,"自ら",IF(CF12=1,"委託",IF(CF13=1,"なし","NG")))</f>
        <v>NG</v>
      </c>
      <c r="CG4" s="298"/>
      <c r="CH4" s="298" t="str">
        <f>IF(P1から3!L128=0,"",P1から3!L128)</f>
        <v/>
      </c>
      <c r="CI4" s="298"/>
      <c r="CJ4" s="298" t="str">
        <f>IF(P1から3!L129=0,"",P1から3!L129)</f>
        <v/>
      </c>
      <c r="CK4" s="298"/>
      <c r="CL4" s="298" t="str">
        <f>IF(P1から3!L130=0,"",P1から3!L130)</f>
        <v/>
      </c>
      <c r="CM4" s="298"/>
      <c r="CN4" s="298" t="str">
        <f>IF(P1から3!L131=0,"",P1から3!L131)</f>
        <v/>
      </c>
      <c r="CO4" s="369">
        <f>'Ｐ4，5 '!Q8</f>
        <v>0</v>
      </c>
      <c r="CP4" s="369">
        <f>'Ｐ4，5 '!Q9</f>
        <v>0</v>
      </c>
      <c r="CQ4" s="369">
        <f>'Ｐ4，5 '!Q10</f>
        <v>0</v>
      </c>
      <c r="CR4" s="369">
        <f>'Ｐ4，5 '!Q11</f>
        <v>0</v>
      </c>
      <c r="CS4" s="370">
        <f>IF(CS6=CS7,IF(CS7=CS8,CS6,"NG"),"NG")</f>
        <v>0</v>
      </c>
      <c r="CT4" s="370">
        <f>IF(CT6=CT7,IF(CT7=CT8,CT6,"NG"),"NG")</f>
        <v>0</v>
      </c>
      <c r="CU4" s="370">
        <f>IF(CU6=CU7,IF(CU7=CU8,CU6,"NG"),"NG")</f>
        <v>0</v>
      </c>
      <c r="CV4" s="370">
        <f>IF(CV6=CV7,IF(CV7=CV8,CV6,"NG"),"NG")</f>
        <v>0</v>
      </c>
      <c r="CW4" s="433" t="str">
        <f>IF('Ｐ4，5 '!P20="☑","1未満",IF('Ｐ4，5 '!T20="☑","1回",IF('Ｐ4，5 '!X20="☑","2回",IF('Ｐ4，5 '!AB20="☑","3回以上",""))))</f>
        <v/>
      </c>
      <c r="CX4" s="371">
        <f>IF('Ｐ4，5 '!P21="☑",1,0)</f>
        <v>0</v>
      </c>
      <c r="CY4" s="371">
        <f>IF('Ｐ4，5 '!U21="☑",1,0)</f>
        <v>0</v>
      </c>
      <c r="CZ4" s="371">
        <f>IF('Ｐ4，5 '!Z21="☑",1,0)</f>
        <v>0</v>
      </c>
      <c r="DA4" s="371">
        <f>IF('Ｐ4，5 '!P22="☑",1,0)</f>
        <v>0</v>
      </c>
      <c r="DB4" s="371">
        <f>IF('Ｐ4，5 '!U22="☑",1,0)</f>
        <v>0</v>
      </c>
      <c r="DC4" s="371">
        <f>IF('Ｐ4，5 '!Z22="☑",1,0)</f>
        <v>0</v>
      </c>
      <c r="DD4" s="371">
        <f>IF('Ｐ4，5 '!P23="☑",1,0)</f>
        <v>0</v>
      </c>
      <c r="DE4" s="371"/>
      <c r="DF4" s="371" t="str">
        <f>IF('Ｐ4，5 '!N34="☑","あり","なし")</f>
        <v>なし</v>
      </c>
      <c r="DG4" s="371">
        <f>IF('Ｐ4，5 '!E36="☑",1,0)</f>
        <v>0</v>
      </c>
      <c r="DH4" s="371">
        <f>IF('Ｐ4，5 '!N36="☑",1,0)</f>
        <v>0</v>
      </c>
      <c r="DI4" s="371">
        <f>IF('Ｐ4，5 '!W36="☑",1,0)</f>
        <v>0</v>
      </c>
      <c r="DJ4" s="371">
        <f>IF('Ｐ4，5 '!E37="☑",1,0)</f>
        <v>0</v>
      </c>
      <c r="DK4" s="371">
        <f>IF('Ｐ4，5 '!N37="☑",1,0)</f>
        <v>0</v>
      </c>
      <c r="DL4" s="371">
        <f>IF('Ｐ4，5 '!W37="☑",1,0)</f>
        <v>0</v>
      </c>
      <c r="DM4" s="371">
        <f>IF('Ｐ4，5 '!E38="☑",1,0)</f>
        <v>0</v>
      </c>
      <c r="DN4" s="371">
        <f>IF('Ｐ4，5 '!N38="☑",1,0)</f>
        <v>0</v>
      </c>
      <c r="DO4" s="371">
        <f>IF('Ｐ4，5 '!W38="☑",1,0)</f>
        <v>0</v>
      </c>
      <c r="DP4" s="371">
        <f>IF('Ｐ4，5 '!E39="☑",1,0)</f>
        <v>0</v>
      </c>
      <c r="DQ4" s="371">
        <f>IF('Ｐ4，5 '!E40="☑",1,0)</f>
        <v>0</v>
      </c>
      <c r="DR4" s="371">
        <f>IF('Ｐ4，5 '!E42="☑",1,0)</f>
        <v>0</v>
      </c>
      <c r="DS4" s="371">
        <f>IF('Ｐ4，5 '!N42="☑",1,0)</f>
        <v>0</v>
      </c>
      <c r="DT4" s="371">
        <f>IF('Ｐ4，5 '!W42="☑",1,0)</f>
        <v>0</v>
      </c>
      <c r="DU4" s="371">
        <f>IF('Ｐ4，5 '!E43="☑",1,0)</f>
        <v>0</v>
      </c>
      <c r="DV4" s="371">
        <f>IF('Ｐ4，5 '!N43="☑",1,0)</f>
        <v>0</v>
      </c>
      <c r="DW4" s="371">
        <f>IF('Ｐ4，5 '!W43="☑",1,0)</f>
        <v>0</v>
      </c>
      <c r="DX4" s="371">
        <f>IF('Ｐ4，5 '!E44="☑",1,0)</f>
        <v>0</v>
      </c>
      <c r="DY4" s="371">
        <f>IF('Ｐ4，5 '!N44="☑",1,0)</f>
        <v>0</v>
      </c>
      <c r="DZ4" s="371">
        <f>IF('Ｐ4，5 '!R44="☑",1,0)</f>
        <v>0</v>
      </c>
      <c r="EA4" s="371" t="str">
        <f>IF('Ｐ4，5 '!N55="☑","あり","なし")</f>
        <v>なし</v>
      </c>
      <c r="EB4" s="371"/>
      <c r="EC4" s="371">
        <f>'Ｐ4，5 '!R57</f>
        <v>0</v>
      </c>
      <c r="ED4" s="369">
        <f>'Ｐ4，5 '!U57</f>
        <v>0</v>
      </c>
      <c r="EE4" s="369">
        <f>'Ｐ4，5 '!X57</f>
        <v>0</v>
      </c>
      <c r="EF4" s="369">
        <f>'Ｐ4，5 '!AA57</f>
        <v>0</v>
      </c>
      <c r="EG4" s="369">
        <f>'Ｐ4，5 '!AD57</f>
        <v>0</v>
      </c>
      <c r="EH4" s="298">
        <f>IF('Ｐ4，5 '!E59="☑",1,0)</f>
        <v>0</v>
      </c>
      <c r="EI4" s="371">
        <f>IF('Ｐ4，5 '!S59="☑",1,0)</f>
        <v>0</v>
      </c>
      <c r="EJ4" s="371">
        <f>IF('Ｐ4，5 '!E60="☑",1,0)</f>
        <v>0</v>
      </c>
      <c r="EK4" s="371">
        <f>IF('Ｐ4，5 '!S60="☑",1,0)</f>
        <v>0</v>
      </c>
      <c r="EL4" s="371">
        <f>IF('Ｐ4，5 '!E62="☑",1,0)</f>
        <v>0</v>
      </c>
      <c r="EM4" s="371">
        <f>IF('Ｐ4，5 '!S62="☑",1,0)</f>
        <v>0</v>
      </c>
      <c r="EN4" s="371">
        <f>IF('Ｐ4，5 '!E63="☑",1,0)</f>
        <v>0</v>
      </c>
      <c r="EO4" s="371">
        <f>IF('Ｐ4，5 '!S63="☑",1,0)</f>
        <v>0</v>
      </c>
      <c r="EP4" s="371" t="str">
        <f>IF('Ｐ4，5 '!F73="☑","あり","なし")</f>
        <v>なし</v>
      </c>
      <c r="EQ4" s="371" t="str">
        <f>IF('Ｐ4，5 '!J73="☑","事業者",IF('Ｐ4，5 '!R73="☑","委託","-"))</f>
        <v>-</v>
      </c>
      <c r="ER4" s="372">
        <f>'Ｐ4，5 '!AA73</f>
        <v>0</v>
      </c>
      <c r="ES4" s="371" t="str">
        <f>IF('Ｐ4，5 '!F75="☑","あり","なし")</f>
        <v>なし</v>
      </c>
      <c r="ET4" s="371" t="str">
        <f>IF('Ｐ4，5 '!J75="☑","事業者",IF('Ｐ4，5 '!R75="☑","委託","-"))</f>
        <v>-</v>
      </c>
      <c r="EU4" s="372">
        <f>'Ｐ4，5 '!AA75</f>
        <v>0</v>
      </c>
      <c r="EV4" s="371" t="str">
        <f>IF('Ｐ4，5 '!F77="☑","あり","なし")</f>
        <v>なし</v>
      </c>
      <c r="EW4" s="371" t="str">
        <f>IF('Ｐ4，5 '!J77="☑","事業者",IF('Ｐ4，5 '!R77="☑","委託","-"))</f>
        <v>-</v>
      </c>
      <c r="EX4" s="372">
        <f>'Ｐ4，5 '!AA77</f>
        <v>0</v>
      </c>
      <c r="EY4" s="362"/>
    </row>
    <row r="5" spans="1:157" s="291" customFormat="1">
      <c r="A5" s="292"/>
      <c r="B5" s="376"/>
      <c r="C5" s="377"/>
      <c r="D5" s="378"/>
      <c r="E5" s="379"/>
      <c r="F5" s="378"/>
      <c r="G5" s="380"/>
      <c r="H5" s="380"/>
      <c r="I5" s="382"/>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c r="BK5" s="379"/>
      <c r="BL5" s="379"/>
      <c r="BM5" s="379"/>
      <c r="BN5" s="379"/>
      <c r="BO5" s="379"/>
      <c r="BP5" s="379"/>
      <c r="BQ5" s="379"/>
      <c r="BR5" s="379"/>
      <c r="BS5" s="379"/>
      <c r="BT5" s="379"/>
      <c r="BU5" s="379"/>
      <c r="BV5" s="379"/>
      <c r="BW5" s="379"/>
      <c r="BX5" s="379"/>
      <c r="BY5" s="379"/>
      <c r="BZ5" s="291">
        <f>P1から3!G109</f>
        <v>0</v>
      </c>
      <c r="CG5" s="379"/>
      <c r="CH5" s="379"/>
      <c r="CI5" s="379"/>
      <c r="CJ5" s="379"/>
      <c r="CK5" s="379"/>
      <c r="CL5" s="379"/>
      <c r="CM5" s="379"/>
      <c r="CN5" s="379"/>
      <c r="CO5" s="379"/>
      <c r="CP5" s="379"/>
      <c r="CQ5" s="379"/>
      <c r="CR5" s="379"/>
      <c r="CS5" s="379"/>
      <c r="CT5" s="379"/>
      <c r="CU5" s="379"/>
      <c r="CV5" s="379"/>
      <c r="CW5" s="379"/>
      <c r="CX5" s="303"/>
      <c r="CY5" s="303"/>
      <c r="CZ5" s="303"/>
      <c r="DA5" s="303"/>
      <c r="DB5" s="303"/>
      <c r="DC5" s="303"/>
      <c r="DD5" s="303"/>
      <c r="DE5" s="303"/>
      <c r="DF5" s="303"/>
      <c r="DG5" s="303"/>
      <c r="DH5" s="303"/>
      <c r="DI5" s="303"/>
      <c r="DJ5" s="303"/>
      <c r="DK5" s="303"/>
      <c r="DL5" s="303"/>
      <c r="DM5" s="303"/>
      <c r="DN5" s="303"/>
      <c r="DO5" s="303"/>
      <c r="DP5" s="303"/>
      <c r="DQ5" s="303"/>
      <c r="DR5" s="303"/>
      <c r="DS5" s="303"/>
      <c r="DT5" s="303"/>
      <c r="DU5" s="303"/>
      <c r="DV5" s="303"/>
      <c r="DW5" s="303"/>
      <c r="DX5" s="303"/>
      <c r="DY5" s="303"/>
      <c r="DZ5" s="303"/>
      <c r="EA5" s="303"/>
      <c r="EB5" s="303"/>
      <c r="EC5" s="303"/>
      <c r="ED5" s="304"/>
      <c r="EE5" s="304"/>
      <c r="EF5" s="304"/>
      <c r="EG5" s="304"/>
      <c r="EH5" s="305"/>
      <c r="EI5" s="303"/>
      <c r="EJ5" s="303"/>
      <c r="EK5" s="303"/>
      <c r="EL5" s="303"/>
      <c r="EM5" s="303"/>
      <c r="EN5" s="303"/>
      <c r="EO5" s="303"/>
      <c r="EP5" s="379"/>
      <c r="EQ5" s="379"/>
      <c r="ER5" s="379"/>
      <c r="ES5" s="379"/>
      <c r="ET5" s="379"/>
      <c r="EU5" s="379"/>
      <c r="EV5" s="379"/>
      <c r="EW5" s="379"/>
      <c r="EX5" s="379"/>
      <c r="EY5" s="378"/>
    </row>
    <row r="6" spans="1:157" s="291" customFormat="1">
      <c r="A6" s="292"/>
      <c r="B6" s="376"/>
      <c r="C6" s="377"/>
      <c r="D6" s="378"/>
      <c r="E6" s="379"/>
      <c r="F6" s="378"/>
      <c r="G6" s="380"/>
      <c r="H6" s="380"/>
      <c r="I6" s="382"/>
      <c r="AZ6" s="379"/>
      <c r="BA6" s="379"/>
      <c r="BB6" s="379"/>
      <c r="BC6" s="379"/>
      <c r="BD6" s="379"/>
      <c r="BE6" s="379"/>
      <c r="BF6" s="379"/>
      <c r="BG6" s="379"/>
      <c r="BH6" s="379"/>
      <c r="BI6" s="379"/>
      <c r="BJ6" s="379"/>
      <c r="BK6" s="379"/>
      <c r="BL6" s="379"/>
      <c r="BM6" s="379"/>
      <c r="BN6" s="379"/>
      <c r="BO6" s="379"/>
      <c r="BP6" s="379"/>
      <c r="BQ6" s="379"/>
      <c r="BR6" s="379"/>
      <c r="BS6" s="379"/>
      <c r="BT6" s="379"/>
      <c r="BU6" s="379"/>
      <c r="BV6" s="379"/>
      <c r="BW6" s="379"/>
      <c r="BX6" s="379"/>
      <c r="BY6" s="379"/>
      <c r="BZ6" s="379" t="s">
        <v>391</v>
      </c>
      <c r="CA6" s="379" t="str">
        <f t="shared" ref="CA6:CF6" si="0">V4</f>
        <v>-</v>
      </c>
      <c r="CB6" s="379" t="str">
        <f t="shared" si="0"/>
        <v>-</v>
      </c>
      <c r="CC6" s="379" t="str">
        <f t="shared" si="0"/>
        <v>-</v>
      </c>
      <c r="CD6" s="379" t="str">
        <f t="shared" si="0"/>
        <v>-</v>
      </c>
      <c r="CE6" s="379" t="str">
        <f t="shared" si="0"/>
        <v>-</v>
      </c>
      <c r="CF6" s="379" t="str">
        <f t="shared" si="0"/>
        <v>-</v>
      </c>
      <c r="CG6" s="291">
        <v>1</v>
      </c>
      <c r="CH6" s="379" t="str">
        <f>P1から3!D128</f>
        <v/>
      </c>
      <c r="CK6" s="379"/>
      <c r="CL6" s="379"/>
      <c r="CM6" s="379"/>
      <c r="CN6" s="379"/>
      <c r="CO6" s="379"/>
      <c r="CP6" s="379"/>
      <c r="CQ6" s="379"/>
      <c r="CR6" s="383" t="s">
        <v>392</v>
      </c>
      <c r="CS6" s="300">
        <f>'Ｐ4，5 '!U8</f>
        <v>0</v>
      </c>
      <c r="CT6" s="300">
        <f>'Ｐ4，5 '!U9</f>
        <v>0</v>
      </c>
      <c r="CU6" s="300">
        <f>'Ｐ4，5 '!U10</f>
        <v>0</v>
      </c>
      <c r="CV6" s="300">
        <f>'Ｐ4，5 '!U11</f>
        <v>0</v>
      </c>
      <c r="CX6" s="303"/>
      <c r="CY6" s="303"/>
      <c r="CZ6" s="303"/>
      <c r="DA6" s="303"/>
      <c r="DB6" s="303"/>
      <c r="DC6" s="303"/>
      <c r="DD6" s="303"/>
      <c r="DE6" s="303"/>
      <c r="DF6" s="303"/>
      <c r="DG6" s="303"/>
      <c r="DH6" s="303"/>
      <c r="DI6" s="303"/>
      <c r="DJ6" s="303"/>
      <c r="DK6" s="303"/>
      <c r="DL6" s="303"/>
      <c r="DM6" s="303"/>
      <c r="DN6" s="303"/>
      <c r="DO6" s="303"/>
      <c r="DP6" s="303"/>
      <c r="DQ6" s="303"/>
      <c r="DR6" s="303"/>
      <c r="DS6" s="303"/>
      <c r="DT6" s="303"/>
      <c r="DU6" s="303"/>
      <c r="DV6" s="303"/>
      <c r="DW6" s="303"/>
      <c r="DX6" s="303"/>
      <c r="DY6" s="303"/>
      <c r="DZ6" s="303"/>
      <c r="EA6" s="303"/>
      <c r="EB6" s="303"/>
      <c r="EC6" s="303"/>
      <c r="ED6" s="304"/>
      <c r="EE6" s="304"/>
      <c r="EF6" s="304"/>
      <c r="EG6" s="304"/>
      <c r="EH6" s="305"/>
      <c r="EI6" s="303"/>
      <c r="EJ6" s="303"/>
      <c r="EK6" s="303"/>
      <c r="EL6" s="303"/>
      <c r="EM6" s="303"/>
      <c r="EN6" s="303"/>
      <c r="EO6" s="303"/>
      <c r="EP6" s="379"/>
      <c r="EQ6" s="379"/>
      <c r="ER6" s="379"/>
      <c r="ES6" s="379"/>
      <c r="ET6" s="379"/>
      <c r="EU6" s="379"/>
      <c r="EV6" s="379"/>
      <c r="EW6" s="379"/>
      <c r="EX6" s="379"/>
      <c r="EY6" s="378"/>
    </row>
    <row r="7" spans="1:157" s="291" customFormat="1">
      <c r="A7" s="292"/>
      <c r="B7" s="376"/>
      <c r="C7" s="377"/>
      <c r="D7" s="378"/>
      <c r="F7" s="378"/>
      <c r="G7" s="379" t="s">
        <v>472</v>
      </c>
      <c r="H7" s="380"/>
      <c r="I7" s="301"/>
      <c r="J7" s="382"/>
      <c r="K7" s="379"/>
      <c r="L7" s="379"/>
      <c r="M7" s="379"/>
      <c r="N7" s="379"/>
      <c r="O7" s="379"/>
      <c r="P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N7" s="379"/>
      <c r="BO7" s="379"/>
      <c r="BP7" s="379"/>
      <c r="BQ7" s="379"/>
      <c r="BR7" s="379"/>
      <c r="BS7" s="379"/>
      <c r="BT7" s="379"/>
      <c r="BU7" s="379"/>
      <c r="BV7" s="379"/>
      <c r="BW7" s="379"/>
      <c r="BX7" s="379"/>
      <c r="BY7" s="379"/>
      <c r="BZ7" s="379"/>
      <c r="CA7" s="379">
        <f t="shared" ref="CA7:CF7" si="1">IF(CA4="なし","-",0)</f>
        <v>0</v>
      </c>
      <c r="CB7" s="379">
        <f t="shared" si="1"/>
        <v>0</v>
      </c>
      <c r="CC7" s="379">
        <f t="shared" si="1"/>
        <v>0</v>
      </c>
      <c r="CD7" s="379">
        <f t="shared" si="1"/>
        <v>0</v>
      </c>
      <c r="CE7" s="379">
        <f t="shared" si="1"/>
        <v>0</v>
      </c>
      <c r="CF7" s="379">
        <f t="shared" si="1"/>
        <v>0</v>
      </c>
      <c r="CH7" s="379">
        <f>P1から3!G128</f>
        <v>0</v>
      </c>
      <c r="CK7" s="379"/>
      <c r="CL7" s="379"/>
      <c r="CM7" s="379"/>
      <c r="CN7" s="379"/>
      <c r="CP7" s="379"/>
      <c r="CQ7" s="379"/>
      <c r="CR7" s="383" t="s">
        <v>393</v>
      </c>
      <c r="CS7" s="300">
        <f>'Ｐ4，5 '!Y8</f>
        <v>0</v>
      </c>
      <c r="CT7" s="300">
        <f>'Ｐ4，5 '!Y9</f>
        <v>0</v>
      </c>
      <c r="CU7" s="300">
        <f>'Ｐ4，5 '!Y10</f>
        <v>0</v>
      </c>
      <c r="CV7" s="300">
        <f>'Ｐ4，5 '!Y11</f>
        <v>0</v>
      </c>
      <c r="CX7" s="384"/>
      <c r="CY7" s="384"/>
      <c r="CZ7" s="384"/>
      <c r="DA7" s="384"/>
      <c r="DB7" s="384"/>
      <c r="DC7" s="384"/>
      <c r="DD7" s="384"/>
      <c r="DE7" s="384"/>
      <c r="DF7" s="384"/>
      <c r="DG7" s="384"/>
      <c r="DH7" s="384"/>
      <c r="DI7" s="384"/>
      <c r="DJ7" s="384"/>
      <c r="DK7" s="384"/>
      <c r="DL7" s="384"/>
      <c r="DM7" s="384"/>
      <c r="DN7" s="384"/>
      <c r="DO7" s="384"/>
      <c r="DP7" s="384"/>
      <c r="DQ7" s="384"/>
      <c r="DR7" s="384"/>
      <c r="DS7" s="384"/>
      <c r="DT7" s="384"/>
      <c r="DU7" s="384"/>
      <c r="DV7" s="384"/>
      <c r="DW7" s="384"/>
      <c r="DX7" s="384"/>
      <c r="DY7" s="384"/>
      <c r="DZ7" s="384"/>
      <c r="EA7" s="384"/>
      <c r="EB7" s="384"/>
      <c r="EC7" s="384"/>
      <c r="ED7" s="384"/>
      <c r="EE7" s="384"/>
      <c r="EF7" s="384"/>
      <c r="EG7" s="384"/>
      <c r="EH7" s="384"/>
      <c r="EI7" s="384"/>
      <c r="EJ7" s="384"/>
      <c r="EK7" s="384"/>
      <c r="EL7" s="384"/>
      <c r="EM7" s="384"/>
      <c r="EN7" s="384"/>
      <c r="EO7" s="384"/>
      <c r="EP7" s="379"/>
      <c r="EQ7" s="379"/>
      <c r="ER7" s="379"/>
      <c r="ES7" s="379"/>
      <c r="ET7" s="379"/>
      <c r="EU7" s="379"/>
      <c r="EV7" s="379"/>
      <c r="EW7" s="379"/>
      <c r="EX7" s="379"/>
      <c r="EY7" s="378"/>
    </row>
    <row r="8" spans="1:157" s="291" customFormat="1">
      <c r="B8" s="388"/>
      <c r="C8" s="388"/>
      <c r="D8" s="388"/>
      <c r="E8" s="388"/>
      <c r="F8" s="388" t="s">
        <v>416</v>
      </c>
      <c r="G8" s="388"/>
      <c r="H8" s="414"/>
      <c r="I8" s="378"/>
      <c r="J8" s="415"/>
      <c r="K8" s="415"/>
      <c r="L8" s="378"/>
      <c r="M8" s="378"/>
      <c r="N8" s="415"/>
      <c r="O8" s="388" t="s">
        <v>289</v>
      </c>
      <c r="P8" s="378"/>
      <c r="Q8" s="378"/>
      <c r="R8" s="378"/>
      <c r="S8" s="378"/>
      <c r="T8" s="378"/>
      <c r="U8" s="388"/>
      <c r="V8" s="378" t="s">
        <v>414</v>
      </c>
      <c r="W8" s="378"/>
      <c r="X8" s="378"/>
      <c r="Y8" s="378"/>
      <c r="Z8" s="378"/>
      <c r="AA8" s="378"/>
      <c r="AB8" s="378"/>
      <c r="AC8" s="378"/>
      <c r="AD8" s="378"/>
      <c r="AE8" s="378"/>
      <c r="AF8" s="378"/>
      <c r="AG8" s="378"/>
      <c r="AH8" s="378"/>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c r="BG8" s="379"/>
      <c r="BH8" s="379"/>
      <c r="BI8" s="379"/>
      <c r="BJ8" s="379"/>
      <c r="BK8" s="379"/>
      <c r="BL8" s="379"/>
      <c r="BM8" s="379"/>
      <c r="BN8" s="379"/>
      <c r="BO8" s="379"/>
      <c r="BP8" s="379"/>
      <c r="BQ8" s="379"/>
      <c r="BR8" s="379"/>
      <c r="BS8" s="379"/>
      <c r="BT8" s="379"/>
      <c r="BU8" s="379"/>
      <c r="BV8" s="379"/>
      <c r="BW8" s="379"/>
      <c r="BX8" s="379"/>
      <c r="BY8" s="379"/>
      <c r="CA8" s="385">
        <f t="shared" ref="CA8:CF8" si="2">IF(CA7=CA6,0,1)</f>
        <v>1</v>
      </c>
      <c r="CB8" s="385">
        <f t="shared" si="2"/>
        <v>1</v>
      </c>
      <c r="CC8" s="385">
        <f t="shared" si="2"/>
        <v>1</v>
      </c>
      <c r="CD8" s="385">
        <f t="shared" si="2"/>
        <v>1</v>
      </c>
      <c r="CE8" s="385">
        <f t="shared" si="2"/>
        <v>1</v>
      </c>
      <c r="CF8" s="385">
        <f t="shared" si="2"/>
        <v>1</v>
      </c>
      <c r="CH8" s="291" t="e">
        <f>VLOOKUP(P1から3!P16,事務用!B10:AG158,22,FALSE)</f>
        <v>#N/A</v>
      </c>
      <c r="CK8" s="379"/>
      <c r="CL8" s="379"/>
      <c r="CM8" s="379"/>
      <c r="CN8" s="379"/>
      <c r="CP8" s="379"/>
      <c r="CQ8" s="379"/>
      <c r="CR8" s="383" t="s">
        <v>394</v>
      </c>
      <c r="CS8" s="300">
        <f>'Ｐ4，5 '!AC8</f>
        <v>0</v>
      </c>
      <c r="CT8" s="300">
        <f>'Ｐ4，5 '!AC9</f>
        <v>0</v>
      </c>
      <c r="CU8" s="300">
        <f>'Ｐ4，5 '!AC10</f>
        <v>0</v>
      </c>
      <c r="CV8" s="300">
        <f>'Ｐ4，5 '!AC11</f>
        <v>0</v>
      </c>
      <c r="CX8" s="303"/>
      <c r="CY8" s="303"/>
      <c r="CZ8" s="303"/>
      <c r="DA8" s="303"/>
      <c r="DB8" s="303"/>
      <c r="DC8" s="303"/>
      <c r="DD8" s="303"/>
      <c r="DE8" s="303"/>
      <c r="DF8" s="303"/>
      <c r="DG8" s="303"/>
      <c r="DH8" s="303"/>
      <c r="DI8" s="303"/>
      <c r="DJ8" s="303"/>
      <c r="DK8" s="303"/>
      <c r="DL8" s="303"/>
      <c r="DM8" s="303"/>
      <c r="DN8" s="303"/>
      <c r="DO8" s="303"/>
      <c r="DP8" s="303"/>
      <c r="DQ8" s="303"/>
      <c r="DR8" s="303"/>
      <c r="DS8" s="303"/>
      <c r="DT8" s="303"/>
      <c r="DU8" s="303"/>
      <c r="DV8" s="303"/>
      <c r="DW8" s="303"/>
      <c r="DX8" s="303"/>
      <c r="DY8" s="303"/>
      <c r="DZ8" s="303"/>
      <c r="EA8" s="303"/>
      <c r="EB8" s="303"/>
      <c r="EC8" s="303"/>
      <c r="ED8" s="304"/>
      <c r="EE8" s="304"/>
      <c r="EF8" s="304"/>
      <c r="EG8" s="304"/>
      <c r="EH8" s="305"/>
      <c r="EI8" s="303"/>
      <c r="EJ8" s="303"/>
      <c r="EK8" s="303"/>
      <c r="EL8" s="303"/>
      <c r="EM8" s="303"/>
      <c r="EN8" s="303"/>
      <c r="EO8" s="303"/>
      <c r="EP8" s="379"/>
      <c r="EQ8" s="379"/>
      <c r="ER8" s="379"/>
      <c r="ES8" s="379"/>
      <c r="ET8" s="379"/>
      <c r="EU8" s="379"/>
      <c r="EV8" s="379"/>
      <c r="EW8" s="379"/>
      <c r="EX8" s="379"/>
      <c r="EY8" s="378"/>
    </row>
    <row r="9" spans="1:157" s="291" customFormat="1">
      <c r="B9" s="388"/>
      <c r="C9" s="388" t="s">
        <v>434</v>
      </c>
      <c r="D9" s="388" t="s">
        <v>435</v>
      </c>
      <c r="E9" s="388" t="s">
        <v>436</v>
      </c>
      <c r="F9" s="388" t="s">
        <v>437</v>
      </c>
      <c r="G9" s="416" t="s">
        <v>438</v>
      </c>
      <c r="H9" s="378" t="s">
        <v>439</v>
      </c>
      <c r="I9" s="378" t="s">
        <v>440</v>
      </c>
      <c r="J9" s="415" t="s">
        <v>441</v>
      </c>
      <c r="K9" s="415" t="s">
        <v>442</v>
      </c>
      <c r="L9" s="378" t="s">
        <v>443</v>
      </c>
      <c r="M9" s="388" t="s">
        <v>444</v>
      </c>
      <c r="N9" s="415" t="s">
        <v>445</v>
      </c>
      <c r="O9" s="388" t="s">
        <v>446</v>
      </c>
      <c r="P9" s="388" t="s">
        <v>447</v>
      </c>
      <c r="Q9" s="378" t="s">
        <v>448</v>
      </c>
      <c r="R9" s="378" t="s">
        <v>449</v>
      </c>
      <c r="S9" s="378" t="s">
        <v>450</v>
      </c>
      <c r="T9" s="378" t="s">
        <v>451</v>
      </c>
      <c r="U9" s="388" t="s">
        <v>452</v>
      </c>
      <c r="V9" s="378">
        <v>1</v>
      </c>
      <c r="W9" s="378"/>
      <c r="X9" s="378">
        <v>2</v>
      </c>
      <c r="Y9" s="378"/>
      <c r="Z9" s="378">
        <v>3</v>
      </c>
      <c r="AA9" s="378"/>
      <c r="AB9" s="378">
        <v>4</v>
      </c>
      <c r="AC9" s="378"/>
      <c r="AD9" s="378">
        <v>5</v>
      </c>
      <c r="AE9" s="378"/>
      <c r="AF9" s="378">
        <v>6</v>
      </c>
      <c r="AG9" s="378"/>
      <c r="AH9" s="378"/>
      <c r="AI9" s="379"/>
      <c r="AJ9" s="379"/>
      <c r="AK9" s="379"/>
      <c r="AL9" s="379"/>
      <c r="AM9" s="379"/>
      <c r="AN9" s="379"/>
      <c r="AO9" s="379"/>
      <c r="AP9" s="379"/>
      <c r="AQ9" s="379"/>
      <c r="AR9" s="379"/>
      <c r="AS9" s="379"/>
      <c r="AT9" s="379"/>
      <c r="AU9" s="379"/>
      <c r="AV9" s="379"/>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c r="BY9" s="379"/>
      <c r="CA9" s="291" t="str">
        <f>IF(CA8=0,"","安否サービス、")</f>
        <v>安否サービス、</v>
      </c>
      <c r="CB9" s="291" t="str">
        <f>IF(CB8=0,"","食事サービス、")</f>
        <v>食事サービス、</v>
      </c>
      <c r="CC9" s="291" t="str">
        <f>IF(CC8=0,"","介護サービス、")</f>
        <v>介護サービス、</v>
      </c>
      <c r="CD9" s="291" t="str">
        <f>IF(CD8=0,"","家事サービス、")</f>
        <v>家事サービス、</v>
      </c>
      <c r="CE9" s="291" t="str">
        <f>IF(CE8=0,"","健康サービス、")</f>
        <v>健康サービス、</v>
      </c>
      <c r="CF9" s="291" t="str">
        <f>IF(CF8=0,"","その他サービス")</f>
        <v>その他サービス</v>
      </c>
      <c r="CG9" s="291">
        <v>2</v>
      </c>
      <c r="CH9" s="379" t="str">
        <f>P1から3!D129</f>
        <v/>
      </c>
      <c r="CK9" s="379"/>
      <c r="CL9" s="379"/>
      <c r="CM9" s="379"/>
      <c r="CN9" s="379"/>
      <c r="CP9" s="379"/>
      <c r="CQ9" s="379"/>
      <c r="CR9" s="379"/>
      <c r="CW9" s="379"/>
      <c r="CX9" s="386"/>
      <c r="CY9" s="386"/>
      <c r="CZ9" s="386"/>
      <c r="DA9" s="386"/>
      <c r="DB9" s="386"/>
      <c r="DC9" s="386"/>
      <c r="DD9" s="386"/>
      <c r="DE9" s="386"/>
      <c r="DF9" s="387"/>
      <c r="DG9" s="387"/>
      <c r="DH9" s="387"/>
      <c r="DI9" s="387"/>
      <c r="DJ9" s="387"/>
      <c r="DK9" s="387"/>
      <c r="DL9" s="387"/>
      <c r="DM9" s="387"/>
      <c r="DN9" s="387"/>
      <c r="DO9" s="387"/>
      <c r="DP9" s="387"/>
      <c r="DQ9" s="387"/>
      <c r="DR9" s="387"/>
      <c r="DS9" s="387"/>
      <c r="DT9" s="387"/>
      <c r="DU9" s="387"/>
      <c r="DV9" s="387"/>
      <c r="DW9" s="387"/>
      <c r="DX9" s="387"/>
      <c r="DY9" s="387"/>
      <c r="DZ9" s="387"/>
      <c r="EA9" s="386"/>
      <c r="EB9" s="386"/>
      <c r="EC9" s="386"/>
      <c r="ED9" s="386"/>
      <c r="EE9" s="386"/>
      <c r="EF9" s="386"/>
      <c r="EG9" s="386"/>
      <c r="EH9" s="386"/>
      <c r="EI9" s="386"/>
      <c r="EJ9" s="386"/>
      <c r="EK9" s="386"/>
      <c r="EL9" s="386"/>
      <c r="EM9" s="386"/>
      <c r="EN9" s="386"/>
      <c r="EO9" s="386"/>
      <c r="EP9" s="379"/>
      <c r="EQ9" s="379"/>
      <c r="ER9" s="379"/>
      <c r="ES9" s="379"/>
      <c r="ET9" s="379"/>
      <c r="EU9" s="379"/>
      <c r="EV9" s="379"/>
      <c r="EW9" s="379"/>
      <c r="EX9" s="379"/>
      <c r="EY9" s="378"/>
    </row>
    <row r="10" spans="1:157" s="291" customFormat="1">
      <c r="A10" s="292"/>
      <c r="B10" s="417" t="str">
        <f t="shared" ref="B10:B41" si="3">C10&amp;"_"&amp;E10</f>
        <v>神２５_０２２</v>
      </c>
      <c r="C10" s="414" t="s">
        <v>486</v>
      </c>
      <c r="D10" s="430" t="s">
        <v>487</v>
      </c>
      <c r="E10" s="430" t="s">
        <v>488</v>
      </c>
      <c r="F10" s="418" t="s">
        <v>489</v>
      </c>
      <c r="G10" s="408">
        <v>41687</v>
      </c>
      <c r="H10" s="419" t="s">
        <v>490</v>
      </c>
      <c r="I10" s="419" t="s">
        <v>491</v>
      </c>
      <c r="J10" s="408">
        <v>42019</v>
      </c>
      <c r="K10" s="408">
        <v>41985</v>
      </c>
      <c r="L10" s="388" t="s">
        <v>492</v>
      </c>
      <c r="M10" s="388" t="s">
        <v>493</v>
      </c>
      <c r="N10" s="388">
        <v>27</v>
      </c>
      <c r="O10" s="388" t="s">
        <v>157</v>
      </c>
      <c r="P10" s="388" t="s">
        <v>157</v>
      </c>
      <c r="Q10" s="388" t="s">
        <v>157</v>
      </c>
      <c r="R10" s="388" t="s">
        <v>157</v>
      </c>
      <c r="S10" s="388" t="s">
        <v>157</v>
      </c>
      <c r="T10" s="388" t="s">
        <v>157</v>
      </c>
      <c r="U10" s="388">
        <v>0</v>
      </c>
      <c r="V10" s="388" t="s">
        <v>494</v>
      </c>
      <c r="W10" s="388" t="s">
        <v>494</v>
      </c>
      <c r="X10" s="378" t="s">
        <v>494</v>
      </c>
      <c r="Y10" s="378" t="s">
        <v>494</v>
      </c>
      <c r="Z10" s="378" t="s">
        <v>494</v>
      </c>
      <c r="AA10" s="378" t="s">
        <v>494</v>
      </c>
      <c r="AB10" s="378" t="s">
        <v>494</v>
      </c>
      <c r="AC10" s="378" t="s">
        <v>494</v>
      </c>
      <c r="AD10" s="378" t="s">
        <v>494</v>
      </c>
      <c r="AE10" s="378" t="s">
        <v>494</v>
      </c>
      <c r="AF10" s="378" t="s">
        <v>494</v>
      </c>
      <c r="AG10" s="378" t="s">
        <v>494</v>
      </c>
      <c r="AH10" s="378"/>
      <c r="AI10" s="379"/>
      <c r="AJ10" s="379"/>
      <c r="AK10" s="379"/>
      <c r="AL10" s="379"/>
      <c r="AM10" s="379"/>
      <c r="AN10" s="379"/>
      <c r="AO10" s="379"/>
      <c r="AP10" s="379"/>
      <c r="AQ10" s="379"/>
      <c r="AR10" s="379"/>
      <c r="AS10" s="379"/>
      <c r="AT10" s="379"/>
      <c r="AU10" s="379"/>
      <c r="AV10" s="379"/>
      <c r="AW10" s="379"/>
      <c r="AX10" s="379"/>
      <c r="AY10" s="379"/>
      <c r="AZ10" s="379"/>
      <c r="BA10" s="379"/>
      <c r="BB10" s="379"/>
      <c r="BC10" s="379"/>
      <c r="BD10" s="379"/>
      <c r="BE10" s="379"/>
      <c r="BF10" s="379"/>
      <c r="BG10" s="379"/>
      <c r="BH10" s="379"/>
      <c r="BI10" s="379"/>
      <c r="BJ10" s="379"/>
      <c r="BK10" s="379"/>
      <c r="BL10" s="379"/>
      <c r="BM10" s="379"/>
      <c r="BN10" s="379"/>
      <c r="BO10" s="379"/>
      <c r="BP10" s="379"/>
      <c r="BQ10" s="379"/>
      <c r="BR10" s="379"/>
      <c r="BS10" s="379"/>
      <c r="BT10" s="379"/>
      <c r="BU10" s="379"/>
      <c r="BV10" s="379"/>
      <c r="BW10" s="379"/>
      <c r="BX10" s="379"/>
      <c r="BY10" s="379"/>
      <c r="CH10" s="379">
        <f>P1から3!G129</f>
        <v>0</v>
      </c>
      <c r="CK10" s="379"/>
      <c r="CL10" s="379"/>
      <c r="CM10" s="379"/>
      <c r="CN10" s="379"/>
      <c r="CO10" s="294" t="s">
        <v>453</v>
      </c>
      <c r="CP10" s="379"/>
      <c r="CQ10" s="379"/>
      <c r="CR10" s="379"/>
      <c r="CS10" s="379"/>
      <c r="CT10" s="379"/>
      <c r="CU10" s="379"/>
      <c r="CV10" s="379"/>
      <c r="CW10" s="379"/>
      <c r="CX10" s="379"/>
      <c r="CY10" s="379"/>
      <c r="CZ10" s="379"/>
      <c r="DA10" s="379"/>
      <c r="DB10" s="379"/>
      <c r="DC10" s="379"/>
      <c r="DD10" s="379"/>
      <c r="DE10" s="379"/>
      <c r="DF10" s="381"/>
      <c r="DG10" s="381"/>
      <c r="DH10" s="381"/>
      <c r="DI10" s="381"/>
      <c r="DJ10" s="381"/>
      <c r="DK10" s="381"/>
      <c r="DL10" s="381"/>
      <c r="DM10" s="381"/>
      <c r="DN10" s="381"/>
      <c r="DO10" s="381"/>
      <c r="DP10" s="381"/>
      <c r="DQ10" s="381"/>
      <c r="DR10" s="381"/>
      <c r="DS10" s="381"/>
      <c r="DT10" s="381"/>
      <c r="DU10" s="381"/>
      <c r="DV10" s="381"/>
      <c r="DW10" s="381"/>
      <c r="DX10" s="381"/>
      <c r="DY10" s="381"/>
      <c r="DZ10" s="381"/>
      <c r="EA10" s="379"/>
      <c r="EB10" s="379"/>
      <c r="EC10" s="379"/>
      <c r="ED10" s="379"/>
      <c r="EE10" s="379"/>
      <c r="EF10" s="379"/>
      <c r="EG10" s="379"/>
      <c r="EH10" s="379"/>
      <c r="EI10" s="379"/>
      <c r="EJ10" s="379"/>
      <c r="EK10" s="379"/>
      <c r="EL10" s="379"/>
      <c r="EM10" s="379"/>
      <c r="EN10" s="379"/>
      <c r="EO10" s="379"/>
      <c r="EQ10" s="379"/>
      <c r="ER10" s="379"/>
      <c r="ES10" s="379"/>
      <c r="ET10" s="379"/>
      <c r="EU10" s="379"/>
      <c r="EV10" s="379"/>
      <c r="EW10" s="379"/>
      <c r="EX10" s="379"/>
      <c r="EY10" s="378"/>
    </row>
    <row r="11" spans="1:157" s="291" customFormat="1">
      <c r="A11" s="292"/>
      <c r="B11" s="417" t="str">
        <f t="shared" si="3"/>
        <v>神２４_００５</v>
      </c>
      <c r="C11" s="414" t="s">
        <v>495</v>
      </c>
      <c r="D11" s="431" t="s">
        <v>496</v>
      </c>
      <c r="E11" s="431" t="s">
        <v>497</v>
      </c>
      <c r="F11" s="420" t="s">
        <v>498</v>
      </c>
      <c r="G11" s="409">
        <v>41022</v>
      </c>
      <c r="H11" s="415" t="s">
        <v>499</v>
      </c>
      <c r="I11" s="415" t="s">
        <v>500</v>
      </c>
      <c r="J11" s="408" t="s">
        <v>494</v>
      </c>
      <c r="K11" s="409">
        <v>40452</v>
      </c>
      <c r="L11" s="378" t="s">
        <v>501</v>
      </c>
      <c r="M11" s="378" t="s">
        <v>502</v>
      </c>
      <c r="N11" s="378">
        <v>44</v>
      </c>
      <c r="O11" s="378" t="s">
        <v>158</v>
      </c>
      <c r="P11" s="378" t="s">
        <v>158</v>
      </c>
      <c r="Q11" s="378" t="s">
        <v>158</v>
      </c>
      <c r="R11" s="378" t="s">
        <v>158</v>
      </c>
      <c r="S11" s="378" t="s">
        <v>158</v>
      </c>
      <c r="T11" s="378" t="s">
        <v>158</v>
      </c>
      <c r="U11" s="378">
        <v>0</v>
      </c>
      <c r="V11" s="378" t="s">
        <v>494</v>
      </c>
      <c r="W11" s="378" t="s">
        <v>494</v>
      </c>
      <c r="X11" s="378" t="s">
        <v>494</v>
      </c>
      <c r="Y11" s="378" t="s">
        <v>494</v>
      </c>
      <c r="Z11" s="378" t="s">
        <v>494</v>
      </c>
      <c r="AA11" s="378" t="s">
        <v>494</v>
      </c>
      <c r="AB11" s="378" t="s">
        <v>494</v>
      </c>
      <c r="AC11" s="378" t="s">
        <v>494</v>
      </c>
      <c r="AD11" s="378" t="s">
        <v>494</v>
      </c>
      <c r="AE11" s="378" t="s">
        <v>494</v>
      </c>
      <c r="AF11" s="378" t="s">
        <v>494</v>
      </c>
      <c r="AG11" s="378" t="s">
        <v>494</v>
      </c>
      <c r="AH11" s="378"/>
      <c r="AI11" s="379"/>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c r="BP11" s="379"/>
      <c r="BQ11" s="379"/>
      <c r="BR11" s="379"/>
      <c r="BS11" s="379"/>
      <c r="BT11" s="379"/>
      <c r="BU11" s="379"/>
      <c r="BV11" s="379"/>
      <c r="BW11" s="379"/>
      <c r="BX11" s="379"/>
      <c r="BY11" s="379"/>
      <c r="BZ11" s="291" t="s">
        <v>412</v>
      </c>
      <c r="CA11" s="291">
        <f>SUM(CA19:CA20)</f>
        <v>0</v>
      </c>
      <c r="CB11" s="291">
        <f t="shared" ref="CB11:CF11" si="4">SUM(CB19:CB20)</f>
        <v>0</v>
      </c>
      <c r="CC11" s="291">
        <f t="shared" si="4"/>
        <v>0</v>
      </c>
      <c r="CD11" s="291">
        <f t="shared" si="4"/>
        <v>0</v>
      </c>
      <c r="CE11" s="291">
        <f t="shared" si="4"/>
        <v>0</v>
      </c>
      <c r="CF11" s="291">
        <f t="shared" si="4"/>
        <v>0</v>
      </c>
      <c r="CH11" s="291" t="e">
        <f>VLOOKUP(P1から3!P16,事務用!B10:AG158,24,FALSE)</f>
        <v>#N/A</v>
      </c>
      <c r="CK11" s="379"/>
      <c r="CL11" s="379"/>
      <c r="CM11" s="379"/>
      <c r="CN11" s="379"/>
      <c r="CO11" s="379" t="s">
        <v>454</v>
      </c>
      <c r="CS11" s="301"/>
      <c r="CT11" s="301"/>
      <c r="CU11" s="301"/>
      <c r="CV11" s="301"/>
      <c r="CW11" s="379"/>
      <c r="CX11" s="379"/>
      <c r="CY11" s="379"/>
      <c r="CZ11" s="379"/>
      <c r="DA11" s="379"/>
      <c r="DB11" s="379"/>
      <c r="DC11" s="379"/>
      <c r="DD11" s="379"/>
      <c r="DE11" s="379"/>
      <c r="DF11" s="381"/>
      <c r="DG11" s="381"/>
      <c r="DH11" s="381"/>
      <c r="DI11" s="381"/>
      <c r="DJ11" s="381"/>
      <c r="DK11" s="381"/>
      <c r="DL11" s="381"/>
      <c r="DM11" s="381"/>
      <c r="DN11" s="381"/>
      <c r="DO11" s="381"/>
      <c r="DP11" s="381"/>
      <c r="DQ11" s="381"/>
      <c r="DR11" s="381"/>
      <c r="DS11" s="381"/>
      <c r="DT11" s="381"/>
      <c r="DU11" s="381"/>
      <c r="DV11" s="381"/>
      <c r="DW11" s="381"/>
      <c r="DX11" s="381"/>
      <c r="DY11" s="381"/>
      <c r="DZ11" s="381"/>
      <c r="EA11" s="379"/>
      <c r="EB11" s="379"/>
      <c r="EC11" s="379"/>
      <c r="ED11" s="379"/>
      <c r="EE11" s="379"/>
      <c r="EF11" s="379"/>
      <c r="EG11" s="379"/>
      <c r="EH11" s="379"/>
      <c r="EI11" s="379"/>
      <c r="EJ11" s="379"/>
      <c r="EK11" s="379"/>
      <c r="EL11" s="379"/>
      <c r="EM11" s="379"/>
      <c r="EN11" s="379"/>
      <c r="EO11" s="379"/>
      <c r="EP11" s="379"/>
      <c r="EQ11" s="379"/>
      <c r="EU11" s="379"/>
      <c r="EV11" s="379"/>
      <c r="EX11" s="379"/>
      <c r="EY11" s="378"/>
    </row>
    <row r="12" spans="1:157" s="291" customFormat="1">
      <c r="A12" s="292"/>
      <c r="B12" s="417" t="str">
        <f t="shared" si="3"/>
        <v>神２３_０１９</v>
      </c>
      <c r="C12" s="414" t="s">
        <v>503</v>
      </c>
      <c r="D12" s="431" t="s">
        <v>496</v>
      </c>
      <c r="E12" s="431" t="s">
        <v>504</v>
      </c>
      <c r="F12" s="420" t="s">
        <v>505</v>
      </c>
      <c r="G12" s="409">
        <v>40990</v>
      </c>
      <c r="H12" s="415" t="s">
        <v>506</v>
      </c>
      <c r="I12" s="415" t="s">
        <v>507</v>
      </c>
      <c r="J12" s="408" t="s">
        <v>494</v>
      </c>
      <c r="K12" s="409">
        <v>41121</v>
      </c>
      <c r="L12" s="378" t="s">
        <v>508</v>
      </c>
      <c r="M12" s="378" t="s">
        <v>509</v>
      </c>
      <c r="N12" s="378">
        <v>17</v>
      </c>
      <c r="O12" s="378" t="s">
        <v>158</v>
      </c>
      <c r="P12" s="378" t="s">
        <v>158</v>
      </c>
      <c r="Q12" s="378" t="s">
        <v>159</v>
      </c>
      <c r="R12" s="378" t="s">
        <v>159</v>
      </c>
      <c r="S12" s="378" t="s">
        <v>158</v>
      </c>
      <c r="T12" s="378" t="s">
        <v>159</v>
      </c>
      <c r="U12" s="378">
        <v>0</v>
      </c>
      <c r="V12" s="378" t="s">
        <v>494</v>
      </c>
      <c r="W12" s="378" t="s">
        <v>494</v>
      </c>
      <c r="X12" s="378" t="s">
        <v>494</v>
      </c>
      <c r="Y12" s="378" t="s">
        <v>494</v>
      </c>
      <c r="Z12" s="378" t="s">
        <v>494</v>
      </c>
      <c r="AA12" s="378" t="s">
        <v>494</v>
      </c>
      <c r="AB12" s="378" t="s">
        <v>494</v>
      </c>
      <c r="AC12" s="378" t="s">
        <v>494</v>
      </c>
      <c r="AD12" s="378" t="s">
        <v>494</v>
      </c>
      <c r="AE12" s="378" t="s">
        <v>494</v>
      </c>
      <c r="AF12" s="378" t="s">
        <v>494</v>
      </c>
      <c r="AG12" s="378" t="s">
        <v>494</v>
      </c>
      <c r="AH12" s="378"/>
      <c r="AI12" s="379"/>
      <c r="AJ12" s="379"/>
      <c r="AK12" s="379"/>
      <c r="AL12" s="379"/>
      <c r="AM12" s="379"/>
      <c r="AN12" s="379"/>
      <c r="AO12" s="379"/>
      <c r="AP12" s="379"/>
      <c r="AQ12" s="379"/>
      <c r="AR12" s="379"/>
      <c r="AS12" s="379"/>
      <c r="AT12" s="379"/>
      <c r="AU12" s="379"/>
      <c r="AV12" s="379"/>
      <c r="AW12" s="379"/>
      <c r="AX12" s="379"/>
      <c r="AY12" s="379"/>
      <c r="AZ12" s="379"/>
      <c r="BA12" s="379"/>
      <c r="BB12" s="379"/>
      <c r="BC12" s="379"/>
      <c r="BD12" s="379"/>
      <c r="BE12" s="379"/>
      <c r="BF12" s="379"/>
      <c r="BG12" s="379"/>
      <c r="BH12" s="379"/>
      <c r="BI12" s="379"/>
      <c r="BJ12" s="379"/>
      <c r="BK12" s="379"/>
      <c r="BL12" s="379"/>
      <c r="BM12" s="379"/>
      <c r="BN12" s="379"/>
      <c r="BO12" s="379"/>
      <c r="BP12" s="379"/>
      <c r="BQ12" s="379"/>
      <c r="BR12" s="379"/>
      <c r="BS12" s="379"/>
      <c r="BT12" s="379"/>
      <c r="BU12" s="379"/>
      <c r="BV12" s="379"/>
      <c r="BW12" s="379"/>
      <c r="BX12" s="379"/>
      <c r="BY12" s="379"/>
      <c r="BZ12" s="379" t="s">
        <v>396</v>
      </c>
      <c r="CA12" s="379">
        <f>IF(P1から3!E$121=$BZ12,1,0)</f>
        <v>0</v>
      </c>
      <c r="CB12" s="379">
        <f>IF(P1から3!G$121=$BZ12,1,0)</f>
        <v>0</v>
      </c>
      <c r="CC12" s="379">
        <f>IF(P1から3!I$121=$BZ12,1,0)</f>
        <v>0</v>
      </c>
      <c r="CD12" s="379">
        <f>IF(P1から3!E$124=$BZ12,1,0)</f>
        <v>0</v>
      </c>
      <c r="CE12" s="379">
        <f>IF(P1から3!G$124=$BZ12,1,0)</f>
        <v>0</v>
      </c>
      <c r="CF12" s="379">
        <f>IF(P1から3!I$124=$BZ12,1,0)</f>
        <v>0</v>
      </c>
      <c r="CG12" s="291">
        <v>3</v>
      </c>
      <c r="CH12" s="379" t="str">
        <f>P1から3!D130</f>
        <v/>
      </c>
      <c r="CK12" s="379"/>
      <c r="CL12" s="379"/>
      <c r="CM12" s="379"/>
      <c r="CN12" s="379"/>
      <c r="CO12" s="291" t="s">
        <v>455</v>
      </c>
      <c r="CP12" s="300"/>
      <c r="CQ12" s="300"/>
      <c r="CR12" s="300"/>
      <c r="CW12" s="379"/>
      <c r="CX12" s="379"/>
      <c r="CY12" s="379"/>
      <c r="CZ12" s="379"/>
      <c r="DA12" s="379"/>
      <c r="DB12" s="379"/>
      <c r="DC12" s="379"/>
      <c r="DD12" s="379"/>
      <c r="DE12" s="379"/>
      <c r="DF12" s="381"/>
      <c r="DG12" s="381"/>
      <c r="DH12" s="381"/>
      <c r="DI12" s="381"/>
      <c r="DJ12" s="381"/>
      <c r="DK12" s="381"/>
      <c r="DL12" s="381"/>
      <c r="DM12" s="381"/>
      <c r="DN12" s="381"/>
      <c r="DO12" s="381"/>
      <c r="DP12" s="381"/>
      <c r="DQ12" s="381"/>
      <c r="DR12" s="381"/>
      <c r="DS12" s="381"/>
      <c r="DT12" s="381"/>
      <c r="DU12" s="381"/>
      <c r="DV12" s="381"/>
      <c r="DW12" s="381"/>
      <c r="DX12" s="381"/>
      <c r="DY12" s="381"/>
      <c r="DZ12" s="381"/>
      <c r="EA12" s="379"/>
      <c r="EB12" s="379"/>
      <c r="EC12" s="379"/>
      <c r="ED12" s="379"/>
      <c r="EE12" s="379"/>
      <c r="EF12" s="379"/>
      <c r="EG12" s="379"/>
      <c r="EH12" s="379"/>
      <c r="EI12" s="379"/>
      <c r="EJ12" s="379"/>
      <c r="EK12" s="379"/>
      <c r="EL12" s="379"/>
      <c r="EM12" s="379"/>
      <c r="EN12" s="379"/>
      <c r="EO12" s="379"/>
      <c r="EP12" s="379"/>
      <c r="EQ12" s="379"/>
      <c r="EU12" s="379"/>
      <c r="EV12" s="379"/>
    </row>
    <row r="13" spans="1:157" s="291" customFormat="1">
      <c r="A13" s="292"/>
      <c r="B13" s="417" t="str">
        <f t="shared" si="3"/>
        <v>神２５_０２５</v>
      </c>
      <c r="C13" s="414" t="s">
        <v>486</v>
      </c>
      <c r="D13" s="431" t="s">
        <v>487</v>
      </c>
      <c r="E13" s="431" t="s">
        <v>510</v>
      </c>
      <c r="F13" s="420" t="s">
        <v>511</v>
      </c>
      <c r="G13" s="409">
        <v>41695</v>
      </c>
      <c r="H13" s="415" t="s">
        <v>512</v>
      </c>
      <c r="I13" s="415" t="s">
        <v>513</v>
      </c>
      <c r="J13" s="408">
        <v>41974</v>
      </c>
      <c r="K13" s="409">
        <v>41958</v>
      </c>
      <c r="L13" s="378" t="s">
        <v>514</v>
      </c>
      <c r="M13" s="378" t="s">
        <v>515</v>
      </c>
      <c r="N13" s="378">
        <v>40</v>
      </c>
      <c r="O13" s="378" t="s">
        <v>157</v>
      </c>
      <c r="P13" s="378" t="s">
        <v>157</v>
      </c>
      <c r="Q13" s="378" t="s">
        <v>157</v>
      </c>
      <c r="R13" s="378" t="s">
        <v>157</v>
      </c>
      <c r="S13" s="378" t="s">
        <v>157</v>
      </c>
      <c r="T13" s="378" t="s">
        <v>159</v>
      </c>
      <c r="U13" s="378">
        <v>0</v>
      </c>
      <c r="V13" s="378" t="s">
        <v>494</v>
      </c>
      <c r="W13" s="378" t="s">
        <v>494</v>
      </c>
      <c r="X13" s="378" t="s">
        <v>494</v>
      </c>
      <c r="Y13" s="378" t="s">
        <v>494</v>
      </c>
      <c r="Z13" s="378" t="s">
        <v>494</v>
      </c>
      <c r="AA13" s="378" t="s">
        <v>494</v>
      </c>
      <c r="AB13" s="378" t="s">
        <v>494</v>
      </c>
      <c r="AC13" s="378" t="s">
        <v>494</v>
      </c>
      <c r="AD13" s="378" t="s">
        <v>494</v>
      </c>
      <c r="AE13" s="378" t="s">
        <v>494</v>
      </c>
      <c r="AF13" s="378" t="s">
        <v>494</v>
      </c>
      <c r="AG13" s="378" t="s">
        <v>494</v>
      </c>
      <c r="AH13" s="378"/>
      <c r="AI13" s="379"/>
      <c r="AJ13" s="379"/>
      <c r="AK13" s="379"/>
      <c r="AL13" s="379"/>
      <c r="AM13" s="379"/>
      <c r="AN13" s="379"/>
      <c r="AO13" s="379"/>
      <c r="AP13" s="379"/>
      <c r="AQ13" s="379"/>
      <c r="AR13" s="379"/>
      <c r="AS13" s="379"/>
      <c r="AT13" s="379"/>
      <c r="AU13" s="379"/>
      <c r="AV13" s="379"/>
      <c r="AW13" s="379"/>
      <c r="AX13" s="379"/>
      <c r="AY13" s="379"/>
      <c r="AZ13" s="379"/>
      <c r="BA13" s="379"/>
      <c r="BB13" s="379"/>
      <c r="BC13" s="379"/>
      <c r="BD13" s="379"/>
      <c r="BE13" s="379"/>
      <c r="BF13" s="379"/>
      <c r="BG13" s="379"/>
      <c r="BH13" s="379"/>
      <c r="BI13" s="379"/>
      <c r="BJ13" s="379"/>
      <c r="BK13" s="379"/>
      <c r="BL13" s="379"/>
      <c r="BM13" s="379"/>
      <c r="BN13" s="379"/>
      <c r="BO13" s="379"/>
      <c r="BP13" s="379"/>
      <c r="BQ13" s="379"/>
      <c r="BR13" s="379"/>
      <c r="BS13" s="379"/>
      <c r="BT13" s="379"/>
      <c r="BU13" s="379"/>
      <c r="BV13" s="379"/>
      <c r="BW13" s="379"/>
      <c r="BX13" s="379"/>
      <c r="BY13" s="379"/>
      <c r="BZ13" s="379" t="s">
        <v>397</v>
      </c>
      <c r="CA13" s="379">
        <f>IF(P1から3!E$121=$BZ13,1,0)</f>
        <v>0</v>
      </c>
      <c r="CB13" s="379">
        <f>IF(P1から3!G$121=$BZ13,1,0)</f>
        <v>0</v>
      </c>
      <c r="CC13" s="379">
        <f>IF(P1から3!I$121=$BZ13,1,0)</f>
        <v>0</v>
      </c>
      <c r="CD13" s="379">
        <f>IF(P1から3!E$124=$BZ13,1,0)</f>
        <v>0</v>
      </c>
      <c r="CE13" s="379">
        <f>IF(P1から3!G$124=$BZ13,1,0)</f>
        <v>0</v>
      </c>
      <c r="CF13" s="379">
        <f>IF(P1から3!I$124=$BZ13,1,0)</f>
        <v>0</v>
      </c>
      <c r="CH13" s="379">
        <f>P1から3!G130</f>
        <v>0</v>
      </c>
      <c r="CJ13" s="379"/>
      <c r="CK13" s="379"/>
      <c r="CL13" s="379"/>
      <c r="CM13" s="379"/>
      <c r="CN13" s="379"/>
      <c r="CO13" s="291" t="s">
        <v>456</v>
      </c>
      <c r="CP13" s="379"/>
      <c r="CQ13" s="379"/>
      <c r="CR13" s="379"/>
      <c r="CS13" s="379"/>
      <c r="CT13" s="379"/>
      <c r="CU13" s="379"/>
      <c r="CV13" s="379"/>
      <c r="CW13" s="379"/>
      <c r="CX13" s="379"/>
      <c r="CY13" s="379"/>
      <c r="CZ13" s="379"/>
      <c r="DA13" s="379"/>
      <c r="DB13" s="379"/>
      <c r="DC13" s="379"/>
      <c r="DD13" s="379"/>
      <c r="DE13" s="379"/>
      <c r="DF13" s="381"/>
      <c r="DG13" s="381"/>
      <c r="DH13" s="381"/>
      <c r="DI13" s="381"/>
      <c r="DJ13" s="381"/>
      <c r="DK13" s="381"/>
      <c r="DL13" s="381"/>
      <c r="DM13" s="381"/>
      <c r="DN13" s="381"/>
      <c r="DO13" s="381"/>
      <c r="DP13" s="381"/>
      <c r="DQ13" s="381"/>
      <c r="DR13" s="381"/>
      <c r="DS13" s="381"/>
      <c r="DT13" s="381"/>
      <c r="DU13" s="381"/>
      <c r="DV13" s="381"/>
      <c r="DW13" s="381"/>
      <c r="DX13" s="381"/>
      <c r="DY13" s="381"/>
      <c r="DZ13" s="381"/>
      <c r="EA13" s="379"/>
      <c r="EB13" s="379"/>
      <c r="EC13" s="379"/>
      <c r="ED13" s="379"/>
      <c r="EE13" s="379"/>
      <c r="EF13" s="379"/>
      <c r="EG13" s="379"/>
      <c r="EH13" s="379"/>
      <c r="EI13" s="379"/>
      <c r="EJ13" s="379"/>
      <c r="EK13" s="379"/>
      <c r="EL13" s="379"/>
      <c r="EM13" s="379"/>
      <c r="EN13" s="379"/>
      <c r="EO13" s="379"/>
      <c r="EP13" s="379"/>
      <c r="EQ13" s="379"/>
      <c r="ER13" s="379"/>
      <c r="ES13" s="379"/>
      <c r="ET13" s="379"/>
      <c r="EU13" s="379"/>
      <c r="EV13" s="379"/>
      <c r="EW13" s="379"/>
      <c r="EX13" s="379"/>
      <c r="EY13" s="378"/>
    </row>
    <row r="14" spans="1:157" s="291" customFormat="1">
      <c r="A14" s="292"/>
      <c r="B14" s="417" t="str">
        <f t="shared" si="3"/>
        <v>神２４_０３０</v>
      </c>
      <c r="C14" s="414" t="s">
        <v>495</v>
      </c>
      <c r="D14" s="431" t="s">
        <v>496</v>
      </c>
      <c r="E14" s="431" t="s">
        <v>516</v>
      </c>
      <c r="F14" s="420" t="s">
        <v>517</v>
      </c>
      <c r="G14" s="409">
        <v>41309</v>
      </c>
      <c r="H14" s="415" t="s">
        <v>518</v>
      </c>
      <c r="I14" s="415" t="s">
        <v>519</v>
      </c>
      <c r="J14" s="408" t="s">
        <v>494</v>
      </c>
      <c r="K14" s="409">
        <v>41698</v>
      </c>
      <c r="L14" s="378" t="s">
        <v>520</v>
      </c>
      <c r="M14" s="378" t="s">
        <v>521</v>
      </c>
      <c r="N14" s="378">
        <v>34</v>
      </c>
      <c r="O14" s="378" t="s">
        <v>157</v>
      </c>
      <c r="P14" s="378" t="s">
        <v>157</v>
      </c>
      <c r="Q14" s="378" t="s">
        <v>159</v>
      </c>
      <c r="R14" s="378" t="s">
        <v>159</v>
      </c>
      <c r="S14" s="378" t="s">
        <v>157</v>
      </c>
      <c r="T14" s="378" t="s">
        <v>157</v>
      </c>
      <c r="U14" s="378">
        <v>0</v>
      </c>
      <c r="V14" s="378" t="s">
        <v>494</v>
      </c>
      <c r="W14" s="378" t="s">
        <v>494</v>
      </c>
      <c r="X14" s="378" t="s">
        <v>494</v>
      </c>
      <c r="Y14" s="378" t="s">
        <v>494</v>
      </c>
      <c r="Z14" s="378" t="s">
        <v>494</v>
      </c>
      <c r="AA14" s="378" t="s">
        <v>494</v>
      </c>
      <c r="AB14" s="378" t="s">
        <v>494</v>
      </c>
      <c r="AC14" s="378" t="s">
        <v>494</v>
      </c>
      <c r="AD14" s="378" t="s">
        <v>494</v>
      </c>
      <c r="AE14" s="378" t="s">
        <v>494</v>
      </c>
      <c r="AF14" s="378" t="s">
        <v>494</v>
      </c>
      <c r="AG14" s="378" t="s">
        <v>494</v>
      </c>
      <c r="AH14" s="378"/>
      <c r="AI14" s="379"/>
      <c r="AJ14" s="379"/>
      <c r="AK14" s="379"/>
      <c r="AL14" s="379"/>
      <c r="AM14" s="379"/>
      <c r="AN14" s="379"/>
      <c r="AO14" s="379"/>
      <c r="AP14" s="379"/>
      <c r="AQ14" s="379"/>
      <c r="AR14" s="379"/>
      <c r="AS14" s="379"/>
      <c r="AT14" s="379"/>
      <c r="AU14" s="379"/>
      <c r="AV14" s="379"/>
      <c r="AW14" s="379"/>
      <c r="AX14" s="379"/>
      <c r="AY14" s="379"/>
      <c r="AZ14" s="379"/>
      <c r="BA14" s="379"/>
      <c r="BB14" s="379"/>
      <c r="BC14" s="379"/>
      <c r="BD14" s="379"/>
      <c r="BE14" s="379"/>
      <c r="BF14" s="379"/>
      <c r="BG14" s="379"/>
      <c r="BH14" s="379"/>
      <c r="BI14" s="379"/>
      <c r="BJ14" s="379"/>
      <c r="BK14" s="379"/>
      <c r="BL14" s="379"/>
      <c r="BM14" s="379"/>
      <c r="BN14" s="379"/>
      <c r="BO14" s="379"/>
      <c r="BP14" s="379"/>
      <c r="BQ14" s="379"/>
      <c r="BR14" s="379"/>
      <c r="BS14" s="379"/>
      <c r="BT14" s="379"/>
      <c r="BU14" s="379"/>
      <c r="BV14" s="379"/>
      <c r="BW14" s="379"/>
      <c r="BX14" s="379"/>
      <c r="BY14" s="379"/>
      <c r="CH14" s="291" t="e">
        <f>VLOOKUP(P1から3!P16,事務用!B10:AG158,26,FALSE)</f>
        <v>#N/A</v>
      </c>
      <c r="CJ14" s="379"/>
      <c r="CK14" s="379"/>
      <c r="CL14" s="379"/>
      <c r="CM14" s="379"/>
      <c r="CN14" s="379"/>
      <c r="CO14" s="291" t="s">
        <v>457</v>
      </c>
      <c r="CP14" s="379"/>
      <c r="CQ14" s="379"/>
      <c r="CR14" s="379"/>
      <c r="CS14" s="379"/>
      <c r="CT14" s="379"/>
      <c r="CU14" s="379"/>
      <c r="CV14" s="379"/>
      <c r="CW14" s="379"/>
      <c r="CX14" s="379"/>
      <c r="CY14" s="379"/>
      <c r="CZ14" s="379"/>
      <c r="DA14" s="379"/>
      <c r="DB14" s="379"/>
      <c r="DC14" s="379"/>
      <c r="DD14" s="379"/>
      <c r="DE14" s="379"/>
      <c r="DF14" s="381"/>
      <c r="DG14" s="381"/>
      <c r="DH14" s="381"/>
      <c r="DI14" s="381"/>
      <c r="DJ14" s="381"/>
      <c r="DK14" s="381"/>
      <c r="DL14" s="381"/>
      <c r="DM14" s="381"/>
      <c r="DN14" s="381"/>
      <c r="DO14" s="381"/>
      <c r="DP14" s="381"/>
      <c r="DQ14" s="381"/>
      <c r="DR14" s="381"/>
      <c r="DS14" s="381"/>
      <c r="DT14" s="381"/>
      <c r="DU14" s="381"/>
      <c r="DV14" s="381"/>
      <c r="DW14" s="381"/>
      <c r="DX14" s="381"/>
      <c r="DY14" s="381"/>
      <c r="DZ14" s="381"/>
      <c r="EA14" s="379"/>
      <c r="EB14" s="379"/>
      <c r="EC14" s="379"/>
      <c r="ED14" s="379"/>
      <c r="EE14" s="379"/>
      <c r="EF14" s="379"/>
      <c r="EG14" s="379"/>
      <c r="EH14" s="379"/>
      <c r="EI14" s="379"/>
      <c r="EJ14" s="379"/>
      <c r="EK14" s="379"/>
      <c r="EL14" s="379"/>
      <c r="EM14" s="379"/>
      <c r="EN14" s="379"/>
      <c r="EO14" s="379"/>
      <c r="EP14" s="379"/>
      <c r="EQ14" s="379"/>
      <c r="ER14" s="379"/>
      <c r="ES14" s="379"/>
      <c r="ET14" s="379"/>
      <c r="EU14" s="379"/>
      <c r="EV14" s="379"/>
      <c r="EW14" s="379"/>
      <c r="EX14" s="379"/>
      <c r="EY14" s="378"/>
    </row>
    <row r="15" spans="1:157" s="291" customFormat="1">
      <c r="B15" s="417" t="str">
        <f t="shared" si="3"/>
        <v>神２４_０３２</v>
      </c>
      <c r="C15" s="414" t="s">
        <v>495</v>
      </c>
      <c r="D15" s="430" t="s">
        <v>496</v>
      </c>
      <c r="E15" s="430" t="s">
        <v>522</v>
      </c>
      <c r="F15" s="388" t="s">
        <v>523</v>
      </c>
      <c r="G15" s="408">
        <v>41320</v>
      </c>
      <c r="H15" s="388" t="s">
        <v>524</v>
      </c>
      <c r="I15" s="388" t="s">
        <v>525</v>
      </c>
      <c r="J15" s="408" t="s">
        <v>494</v>
      </c>
      <c r="K15" s="409">
        <v>41547</v>
      </c>
      <c r="L15" s="388" t="s">
        <v>526</v>
      </c>
      <c r="M15" s="388" t="s">
        <v>527</v>
      </c>
      <c r="N15" s="388">
        <v>7</v>
      </c>
      <c r="O15" s="388" t="s">
        <v>157</v>
      </c>
      <c r="P15" s="388" t="s">
        <v>159</v>
      </c>
      <c r="Q15" s="388" t="s">
        <v>159</v>
      </c>
      <c r="R15" s="388" t="s">
        <v>159</v>
      </c>
      <c r="S15" s="388" t="s">
        <v>159</v>
      </c>
      <c r="T15" s="388" t="s">
        <v>157</v>
      </c>
      <c r="U15" s="388">
        <v>0</v>
      </c>
      <c r="V15" s="388" t="s">
        <v>494</v>
      </c>
      <c r="W15" s="388" t="s">
        <v>494</v>
      </c>
      <c r="X15" s="378" t="s">
        <v>494</v>
      </c>
      <c r="Y15" s="378" t="s">
        <v>494</v>
      </c>
      <c r="Z15" s="378" t="s">
        <v>494</v>
      </c>
      <c r="AA15" s="378" t="s">
        <v>494</v>
      </c>
      <c r="AB15" s="378" t="s">
        <v>494</v>
      </c>
      <c r="AC15" s="378" t="s">
        <v>494</v>
      </c>
      <c r="AD15" s="378" t="s">
        <v>494</v>
      </c>
      <c r="AE15" s="378" t="s">
        <v>494</v>
      </c>
      <c r="AF15" s="378" t="s">
        <v>494</v>
      </c>
      <c r="AG15" s="378" t="s">
        <v>494</v>
      </c>
      <c r="AH15" s="378"/>
      <c r="AI15" s="379"/>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CA15" s="379">
        <f>SUM(CA11:CA13)</f>
        <v>0</v>
      </c>
      <c r="CB15" s="379">
        <f t="shared" ref="CB15:CF15" si="5">SUM(CB11:CB13)</f>
        <v>0</v>
      </c>
      <c r="CC15" s="379">
        <f t="shared" si="5"/>
        <v>0</v>
      </c>
      <c r="CD15" s="379">
        <f t="shared" si="5"/>
        <v>0</v>
      </c>
      <c r="CE15" s="379">
        <f t="shared" si="5"/>
        <v>0</v>
      </c>
      <c r="CF15" s="379">
        <f t="shared" si="5"/>
        <v>0</v>
      </c>
      <c r="CG15" s="291">
        <v>4</v>
      </c>
      <c r="CH15" s="379" t="str">
        <f>P1から3!D131</f>
        <v/>
      </c>
      <c r="CJ15" s="379"/>
      <c r="CK15" s="379"/>
      <c r="CL15" s="379"/>
      <c r="CM15" s="379"/>
      <c r="CN15" s="379"/>
      <c r="CO15" s="291" t="s">
        <v>458</v>
      </c>
      <c r="CP15" s="379"/>
      <c r="CQ15" s="379"/>
      <c r="CR15" s="379"/>
      <c r="CS15" s="379"/>
      <c r="CT15" s="379"/>
      <c r="CU15" s="379"/>
      <c r="CV15" s="379"/>
      <c r="CW15" s="379"/>
      <c r="CX15" s="379"/>
      <c r="CY15" s="379"/>
      <c r="CZ15" s="379"/>
      <c r="DA15" s="379"/>
      <c r="DB15" s="379"/>
      <c r="DC15" s="379"/>
      <c r="DD15" s="379"/>
      <c r="DE15" s="379"/>
      <c r="DF15" s="381"/>
      <c r="DG15" s="381"/>
      <c r="DH15" s="381"/>
      <c r="DI15" s="381"/>
      <c r="DJ15" s="381"/>
      <c r="DK15" s="381"/>
      <c r="DL15" s="381"/>
      <c r="DM15" s="381"/>
      <c r="DN15" s="381"/>
      <c r="DO15" s="381"/>
      <c r="DP15" s="381"/>
      <c r="DQ15" s="381"/>
      <c r="DR15" s="381"/>
      <c r="DS15" s="381"/>
      <c r="DT15" s="381"/>
      <c r="DU15" s="381"/>
      <c r="DV15" s="381"/>
      <c r="DW15" s="381"/>
      <c r="DX15" s="381"/>
      <c r="DY15" s="381"/>
      <c r="DZ15" s="381"/>
      <c r="EA15" s="379"/>
      <c r="EB15" s="379"/>
      <c r="EC15" s="379"/>
      <c r="ED15" s="379"/>
      <c r="EE15" s="379"/>
      <c r="EF15" s="379"/>
      <c r="EG15" s="379"/>
      <c r="EH15" s="379"/>
      <c r="EI15" s="379"/>
      <c r="EJ15" s="379"/>
      <c r="EK15" s="379"/>
      <c r="EL15" s="379"/>
      <c r="EM15" s="379"/>
      <c r="EN15" s="379"/>
      <c r="EO15" s="379"/>
      <c r="EP15" s="379"/>
      <c r="EQ15" s="379"/>
      <c r="ER15" s="379"/>
      <c r="ES15" s="379"/>
      <c r="ET15" s="379"/>
      <c r="EU15" s="379"/>
      <c r="EV15" s="379"/>
      <c r="EW15" s="379"/>
      <c r="EX15" s="379"/>
      <c r="EY15" s="378"/>
    </row>
    <row r="16" spans="1:157" s="291" customFormat="1">
      <c r="B16" s="417" t="str">
        <f t="shared" si="3"/>
        <v>神２４_０３４</v>
      </c>
      <c r="C16" s="414" t="s">
        <v>495</v>
      </c>
      <c r="D16" s="430" t="s">
        <v>496</v>
      </c>
      <c r="E16" s="430" t="s">
        <v>528</v>
      </c>
      <c r="F16" s="388" t="s">
        <v>529</v>
      </c>
      <c r="G16" s="408">
        <v>41347</v>
      </c>
      <c r="H16" s="388" t="s">
        <v>530</v>
      </c>
      <c r="I16" s="388" t="s">
        <v>531</v>
      </c>
      <c r="J16" s="408" t="s">
        <v>494</v>
      </c>
      <c r="K16" s="408">
        <v>41729</v>
      </c>
      <c r="L16" s="388" t="s">
        <v>532</v>
      </c>
      <c r="M16" s="388" t="s">
        <v>533</v>
      </c>
      <c r="N16" s="388">
        <v>48</v>
      </c>
      <c r="O16" s="388" t="s">
        <v>157</v>
      </c>
      <c r="P16" s="388" t="s">
        <v>158</v>
      </c>
      <c r="Q16" s="388" t="s">
        <v>157</v>
      </c>
      <c r="R16" s="388" t="s">
        <v>157</v>
      </c>
      <c r="S16" s="388" t="s">
        <v>157</v>
      </c>
      <c r="T16" s="388" t="s">
        <v>159</v>
      </c>
      <c r="U16" s="388">
        <v>0</v>
      </c>
      <c r="V16" s="388" t="s">
        <v>494</v>
      </c>
      <c r="W16" s="388" t="s">
        <v>494</v>
      </c>
      <c r="X16" s="378" t="s">
        <v>494</v>
      </c>
      <c r="Y16" s="378" t="s">
        <v>494</v>
      </c>
      <c r="Z16" s="378" t="s">
        <v>494</v>
      </c>
      <c r="AA16" s="378" t="s">
        <v>494</v>
      </c>
      <c r="AB16" s="378" t="s">
        <v>494</v>
      </c>
      <c r="AC16" s="378" t="s">
        <v>494</v>
      </c>
      <c r="AD16" s="378" t="s">
        <v>494</v>
      </c>
      <c r="AE16" s="378" t="s">
        <v>494</v>
      </c>
      <c r="AF16" s="378" t="s">
        <v>494</v>
      </c>
      <c r="AG16" s="378" t="s">
        <v>494</v>
      </c>
      <c r="AH16" s="378"/>
      <c r="AI16" s="379"/>
      <c r="AJ16" s="379"/>
      <c r="AK16" s="379"/>
      <c r="AL16" s="379"/>
      <c r="AM16" s="379"/>
      <c r="AN16" s="379"/>
      <c r="AO16" s="379"/>
      <c r="AP16" s="379"/>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f>SUM(CB15:CF15)</f>
        <v>0</v>
      </c>
      <c r="CH16" s="379">
        <f>P1から3!G131</f>
        <v>0</v>
      </c>
      <c r="CJ16" s="379"/>
      <c r="CK16" s="379"/>
      <c r="CL16" s="379"/>
      <c r="CM16" s="379"/>
      <c r="CN16" s="379"/>
      <c r="CO16" s="294" t="s">
        <v>459</v>
      </c>
      <c r="CP16" s="379"/>
      <c r="CQ16" s="379"/>
      <c r="CR16" s="379"/>
      <c r="CS16" s="379"/>
      <c r="CT16" s="379"/>
      <c r="CU16" s="379"/>
      <c r="CV16" s="379"/>
      <c r="CW16" s="379"/>
      <c r="CX16" s="379"/>
      <c r="CY16" s="379"/>
      <c r="CZ16" s="379"/>
      <c r="DA16" s="379"/>
      <c r="DB16" s="379"/>
      <c r="DC16" s="379"/>
      <c r="DD16" s="379"/>
      <c r="DE16" s="379"/>
      <c r="DF16" s="381"/>
      <c r="DG16" s="381"/>
      <c r="DH16" s="381"/>
      <c r="DI16" s="381"/>
      <c r="DJ16" s="381"/>
      <c r="DK16" s="381"/>
      <c r="DL16" s="381"/>
      <c r="DM16" s="381"/>
      <c r="DN16" s="381"/>
      <c r="DO16" s="381"/>
      <c r="DP16" s="381"/>
      <c r="DQ16" s="381"/>
      <c r="DR16" s="381"/>
      <c r="DS16" s="381"/>
      <c r="DT16" s="381"/>
      <c r="DU16" s="381"/>
      <c r="DV16" s="381"/>
      <c r="DW16" s="381"/>
      <c r="DX16" s="381"/>
      <c r="DY16" s="381"/>
      <c r="DZ16" s="381"/>
      <c r="EA16" s="379"/>
      <c r="EB16" s="379"/>
      <c r="EC16" s="379"/>
      <c r="ED16" s="379"/>
      <c r="EE16" s="379"/>
      <c r="EF16" s="379"/>
      <c r="EG16" s="379"/>
      <c r="EH16" s="379"/>
      <c r="EI16" s="379"/>
      <c r="EJ16" s="379"/>
      <c r="EK16" s="379"/>
      <c r="EL16" s="379"/>
      <c r="EM16" s="379"/>
      <c r="EN16" s="379"/>
      <c r="EO16" s="379"/>
      <c r="EP16" s="379"/>
      <c r="EQ16" s="379"/>
      <c r="ER16" s="379"/>
      <c r="ES16" s="379"/>
      <c r="ET16" s="379"/>
      <c r="EU16" s="379"/>
      <c r="EV16" s="379"/>
      <c r="EW16" s="379"/>
      <c r="EX16" s="379"/>
      <c r="EY16" s="378"/>
    </row>
    <row r="17" spans="1:155" s="291" customFormat="1">
      <c r="B17" s="417" t="str">
        <f t="shared" si="3"/>
        <v>神２４_０１０</v>
      </c>
      <c r="C17" s="414" t="s">
        <v>495</v>
      </c>
      <c r="D17" s="430" t="s">
        <v>496</v>
      </c>
      <c r="E17" s="430" t="s">
        <v>534</v>
      </c>
      <c r="F17" s="388" t="s">
        <v>535</v>
      </c>
      <c r="G17" s="408">
        <v>41074</v>
      </c>
      <c r="H17" s="388" t="s">
        <v>536</v>
      </c>
      <c r="I17" s="388" t="s">
        <v>537</v>
      </c>
      <c r="J17" s="408" t="s">
        <v>494</v>
      </c>
      <c r="K17" s="408">
        <v>40118</v>
      </c>
      <c r="L17" s="388" t="s">
        <v>538</v>
      </c>
      <c r="M17" s="388" t="s">
        <v>539</v>
      </c>
      <c r="N17" s="388">
        <v>16</v>
      </c>
      <c r="O17" s="388" t="s">
        <v>157</v>
      </c>
      <c r="P17" s="388" t="s">
        <v>157</v>
      </c>
      <c r="Q17" s="388" t="s">
        <v>157</v>
      </c>
      <c r="R17" s="388" t="s">
        <v>157</v>
      </c>
      <c r="S17" s="388" t="s">
        <v>157</v>
      </c>
      <c r="T17" s="388" t="s">
        <v>157</v>
      </c>
      <c r="U17" s="388">
        <v>3</v>
      </c>
      <c r="V17" s="388" t="s">
        <v>494</v>
      </c>
      <c r="W17" s="388" t="s">
        <v>494</v>
      </c>
      <c r="X17" s="388" t="s">
        <v>494</v>
      </c>
      <c r="Y17" s="388" t="s">
        <v>494</v>
      </c>
      <c r="Z17" s="388" t="s">
        <v>494</v>
      </c>
      <c r="AA17" s="388" t="s">
        <v>494</v>
      </c>
      <c r="AB17" s="388" t="s">
        <v>494</v>
      </c>
      <c r="AC17" s="388" t="s">
        <v>494</v>
      </c>
      <c r="AD17" s="388" t="s">
        <v>494</v>
      </c>
      <c r="AE17" s="388" t="s">
        <v>494</v>
      </c>
      <c r="AF17" s="388" t="s">
        <v>494</v>
      </c>
      <c r="AG17" s="388" t="s">
        <v>494</v>
      </c>
      <c r="AH17" s="388"/>
      <c r="CH17" s="291" t="e">
        <f>VLOOKUP(P1から3!P16,事務用!B10:AG158,28,FALSE)</f>
        <v>#N/A</v>
      </c>
      <c r="DF17" s="307"/>
      <c r="DG17" s="307"/>
      <c r="DH17" s="307"/>
      <c r="DI17" s="307"/>
      <c r="DJ17" s="307"/>
      <c r="DK17" s="307"/>
      <c r="DL17" s="307"/>
      <c r="DM17" s="307"/>
      <c r="DN17" s="307"/>
      <c r="DO17" s="307"/>
      <c r="DP17" s="307"/>
      <c r="DQ17" s="307"/>
      <c r="DR17" s="307"/>
      <c r="DS17" s="307"/>
      <c r="DT17" s="307"/>
      <c r="DU17" s="307"/>
      <c r="DV17" s="307"/>
      <c r="DW17" s="307"/>
      <c r="DX17" s="307"/>
      <c r="DY17" s="307"/>
      <c r="DZ17" s="307"/>
      <c r="EY17" s="388"/>
    </row>
    <row r="18" spans="1:155" s="291" customFormat="1">
      <c r="A18" s="292"/>
      <c r="B18" s="417" t="str">
        <f t="shared" si="3"/>
        <v>神２４_０１７</v>
      </c>
      <c r="C18" s="414" t="s">
        <v>495</v>
      </c>
      <c r="D18" s="431" t="s">
        <v>496</v>
      </c>
      <c r="E18" s="431" t="s">
        <v>540</v>
      </c>
      <c r="F18" s="388" t="s">
        <v>541</v>
      </c>
      <c r="G18" s="409">
        <v>41109</v>
      </c>
      <c r="H18" s="415" t="s">
        <v>542</v>
      </c>
      <c r="I18" s="415" t="s">
        <v>543</v>
      </c>
      <c r="J18" s="408" t="s">
        <v>494</v>
      </c>
      <c r="K18" s="409">
        <v>38276</v>
      </c>
      <c r="L18" s="378" t="s">
        <v>538</v>
      </c>
      <c r="M18" s="378" t="s">
        <v>539</v>
      </c>
      <c r="N18" s="378">
        <v>12</v>
      </c>
      <c r="O18" s="378" t="s">
        <v>157</v>
      </c>
      <c r="P18" s="421" t="s">
        <v>157</v>
      </c>
      <c r="Q18" s="378" t="s">
        <v>157</v>
      </c>
      <c r="R18" s="378" t="s">
        <v>157</v>
      </c>
      <c r="S18" s="378" t="s">
        <v>157</v>
      </c>
      <c r="T18" s="378" t="s">
        <v>157</v>
      </c>
      <c r="U18" s="378">
        <v>3</v>
      </c>
      <c r="V18" s="378" t="s">
        <v>494</v>
      </c>
      <c r="W18" s="378" t="s">
        <v>494</v>
      </c>
      <c r="X18" s="378" t="s">
        <v>494</v>
      </c>
      <c r="Y18" s="378" t="s">
        <v>494</v>
      </c>
      <c r="Z18" s="378" t="s">
        <v>494</v>
      </c>
      <c r="AA18" s="378" t="s">
        <v>494</v>
      </c>
      <c r="AB18" s="378" t="s">
        <v>494</v>
      </c>
      <c r="AC18" s="378" t="s">
        <v>494</v>
      </c>
      <c r="AD18" s="378" t="s">
        <v>494</v>
      </c>
      <c r="AE18" s="378" t="s">
        <v>494</v>
      </c>
      <c r="AF18" s="378" t="s">
        <v>494</v>
      </c>
      <c r="AG18" s="378" t="s">
        <v>494</v>
      </c>
      <c r="AH18" s="378"/>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CG18" s="379">
        <v>5</v>
      </c>
      <c r="CH18" s="379" t="str">
        <f>P1から3!D132</f>
        <v/>
      </c>
      <c r="CJ18" s="379"/>
      <c r="CK18" s="379"/>
      <c r="CL18" s="379"/>
      <c r="CM18" s="379"/>
      <c r="CN18" s="379"/>
      <c r="CO18" s="379"/>
      <c r="CP18" s="379"/>
      <c r="CQ18" s="379"/>
      <c r="CR18" s="379"/>
      <c r="CS18" s="379"/>
      <c r="CT18" s="379"/>
      <c r="CU18" s="379"/>
      <c r="CV18" s="379"/>
      <c r="CW18" s="379"/>
      <c r="CX18" s="379"/>
      <c r="CY18" s="379"/>
      <c r="CZ18" s="379"/>
      <c r="DA18" s="379"/>
      <c r="DB18" s="379"/>
      <c r="DC18" s="379"/>
      <c r="DD18" s="379"/>
      <c r="DE18" s="379"/>
      <c r="DF18" s="381"/>
      <c r="DG18" s="381"/>
      <c r="DH18" s="381"/>
      <c r="DI18" s="381"/>
      <c r="DJ18" s="381"/>
      <c r="DK18" s="381"/>
      <c r="DL18" s="381"/>
      <c r="DM18" s="381"/>
      <c r="DN18" s="381"/>
      <c r="DO18" s="381"/>
      <c r="DP18" s="381"/>
      <c r="DQ18" s="381"/>
      <c r="DR18" s="381"/>
      <c r="DS18" s="381"/>
      <c r="DT18" s="381"/>
      <c r="DU18" s="381"/>
      <c r="DV18" s="381"/>
      <c r="DW18" s="381"/>
      <c r="DX18" s="381"/>
      <c r="DY18" s="381"/>
      <c r="DZ18" s="381"/>
      <c r="EA18" s="379"/>
      <c r="EB18" s="379"/>
      <c r="EC18" s="379"/>
      <c r="ED18" s="379"/>
      <c r="EE18" s="379"/>
      <c r="EF18" s="379"/>
      <c r="EG18" s="379"/>
      <c r="EH18" s="379"/>
      <c r="EI18" s="379"/>
      <c r="EJ18" s="379"/>
      <c r="EK18" s="379"/>
      <c r="EL18" s="379"/>
      <c r="EM18" s="379"/>
      <c r="EN18" s="379"/>
      <c r="EO18" s="379"/>
      <c r="EP18" s="379"/>
      <c r="ER18" s="379"/>
      <c r="ES18" s="379"/>
      <c r="ET18" s="379"/>
      <c r="EU18" s="379"/>
      <c r="EV18" s="379"/>
      <c r="EW18" s="379"/>
      <c r="EX18" s="379"/>
      <c r="EY18" s="378"/>
    </row>
    <row r="19" spans="1:155" s="291" customFormat="1">
      <c r="A19" s="292"/>
      <c r="B19" s="417" t="str">
        <f t="shared" si="3"/>
        <v>神２４_０１６</v>
      </c>
      <c r="C19" s="414" t="s">
        <v>495</v>
      </c>
      <c r="D19" s="431" t="s">
        <v>496</v>
      </c>
      <c r="E19" s="431" t="s">
        <v>544</v>
      </c>
      <c r="F19" s="388" t="s">
        <v>545</v>
      </c>
      <c r="G19" s="409">
        <v>41109</v>
      </c>
      <c r="H19" s="415" t="s">
        <v>546</v>
      </c>
      <c r="I19" s="415" t="s">
        <v>547</v>
      </c>
      <c r="J19" s="408" t="s">
        <v>494</v>
      </c>
      <c r="K19" s="409">
        <v>41487</v>
      </c>
      <c r="L19" s="378" t="s">
        <v>538</v>
      </c>
      <c r="M19" s="378" t="s">
        <v>539</v>
      </c>
      <c r="N19" s="378">
        <v>46</v>
      </c>
      <c r="O19" s="378" t="s">
        <v>157</v>
      </c>
      <c r="P19" s="378" t="s">
        <v>157</v>
      </c>
      <c r="Q19" s="378" t="s">
        <v>157</v>
      </c>
      <c r="R19" s="378" t="s">
        <v>157</v>
      </c>
      <c r="S19" s="378" t="s">
        <v>157</v>
      </c>
      <c r="T19" s="378" t="s">
        <v>157</v>
      </c>
      <c r="U19" s="378">
        <v>3</v>
      </c>
      <c r="V19" s="378" t="s">
        <v>494</v>
      </c>
      <c r="W19" s="378" t="s">
        <v>494</v>
      </c>
      <c r="X19" s="378" t="s">
        <v>494</v>
      </c>
      <c r="Y19" s="378" t="s">
        <v>494</v>
      </c>
      <c r="Z19" s="378" t="s">
        <v>494</v>
      </c>
      <c r="AA19" s="378" t="s">
        <v>494</v>
      </c>
      <c r="AB19" s="378" t="s">
        <v>494</v>
      </c>
      <c r="AC19" s="378" t="s">
        <v>494</v>
      </c>
      <c r="AD19" s="378" t="s">
        <v>494</v>
      </c>
      <c r="AE19" s="378" t="s">
        <v>494</v>
      </c>
      <c r="AF19" s="378" t="s">
        <v>494</v>
      </c>
      <c r="AG19" s="378" t="s">
        <v>494</v>
      </c>
      <c r="AH19" s="378"/>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379"/>
      <c r="BW19" s="379"/>
      <c r="BX19" s="379"/>
      <c r="BY19" s="379"/>
      <c r="BZ19" s="379" t="s">
        <v>395</v>
      </c>
      <c r="CA19" s="379">
        <f>IF(P1から3!E$121=$BZ19,1,0)</f>
        <v>0</v>
      </c>
      <c r="CB19" s="379">
        <f>IF(P1から3!G$121=$BZ19,1,0)</f>
        <v>0</v>
      </c>
      <c r="CC19" s="379">
        <f>IF(P1から3!I$121=$BZ19,1,0)</f>
        <v>0</v>
      </c>
      <c r="CD19" s="379">
        <f>IF(P1から3!E$124=$BZ19,1,0)</f>
        <v>0</v>
      </c>
      <c r="CE19" s="379">
        <f>IF(P1から3!G$124=$BZ19,1,0)</f>
        <v>0</v>
      </c>
      <c r="CF19" s="379">
        <f>IF(P1から3!I$124=$BZ19,1,0)</f>
        <v>0</v>
      </c>
      <c r="CG19" s="379"/>
      <c r="CH19" s="379">
        <f>P1から3!G132</f>
        <v>0</v>
      </c>
      <c r="CJ19" s="379"/>
      <c r="CK19" s="379"/>
      <c r="CL19" s="379"/>
      <c r="CM19" s="379"/>
      <c r="CN19" s="379"/>
      <c r="CO19" s="379"/>
      <c r="CP19" s="379"/>
      <c r="CQ19" s="379"/>
      <c r="CR19" s="379"/>
      <c r="CS19" s="379"/>
      <c r="CT19" s="379"/>
      <c r="CU19" s="379"/>
      <c r="CV19" s="379"/>
      <c r="CW19" s="379"/>
      <c r="CX19" s="379"/>
      <c r="CY19" s="379"/>
      <c r="CZ19" s="379"/>
      <c r="DA19" s="379"/>
      <c r="DB19" s="379"/>
      <c r="DC19" s="379"/>
      <c r="DD19" s="379"/>
      <c r="DE19" s="379"/>
      <c r="DF19" s="381"/>
      <c r="DG19" s="381"/>
      <c r="DH19" s="381"/>
      <c r="DI19" s="381"/>
      <c r="DJ19" s="381"/>
      <c r="DK19" s="381"/>
      <c r="DL19" s="381"/>
      <c r="DM19" s="381"/>
      <c r="DN19" s="381"/>
      <c r="DO19" s="381"/>
      <c r="DP19" s="381"/>
      <c r="DQ19" s="381"/>
      <c r="DR19" s="381"/>
      <c r="DS19" s="381"/>
      <c r="DT19" s="381"/>
      <c r="DU19" s="381"/>
      <c r="DV19" s="381"/>
      <c r="DW19" s="381"/>
      <c r="DX19" s="381"/>
      <c r="DY19" s="381"/>
      <c r="DZ19" s="381"/>
      <c r="EA19" s="379"/>
      <c r="EB19" s="379"/>
      <c r="EC19" s="379"/>
      <c r="ED19" s="379"/>
      <c r="EE19" s="379"/>
      <c r="EF19" s="379"/>
      <c r="EG19" s="379"/>
      <c r="EH19" s="379"/>
      <c r="EI19" s="379"/>
      <c r="EJ19" s="379"/>
      <c r="EK19" s="379"/>
      <c r="EL19" s="379"/>
      <c r="EM19" s="379"/>
      <c r="EN19" s="379"/>
      <c r="EO19" s="379"/>
      <c r="EP19" s="379"/>
      <c r="EQ19" s="379"/>
      <c r="ER19" s="379"/>
      <c r="ES19" s="379"/>
      <c r="ET19" s="379"/>
      <c r="EU19" s="379"/>
      <c r="EV19" s="379"/>
      <c r="EW19" s="379"/>
      <c r="EX19" s="379"/>
      <c r="EY19" s="378"/>
    </row>
    <row r="20" spans="1:155" s="291" customFormat="1">
      <c r="B20" s="417" t="str">
        <f t="shared" si="3"/>
        <v>神２４_０２５</v>
      </c>
      <c r="C20" s="414" t="s">
        <v>495</v>
      </c>
      <c r="D20" s="430" t="s">
        <v>496</v>
      </c>
      <c r="E20" s="430" t="s">
        <v>510</v>
      </c>
      <c r="F20" s="388" t="s">
        <v>548</v>
      </c>
      <c r="G20" s="408">
        <v>41205</v>
      </c>
      <c r="H20" s="388" t="s">
        <v>549</v>
      </c>
      <c r="I20" s="388" t="s">
        <v>550</v>
      </c>
      <c r="J20" s="408" t="s">
        <v>494</v>
      </c>
      <c r="K20" s="408">
        <v>41365</v>
      </c>
      <c r="L20" s="388" t="s">
        <v>538</v>
      </c>
      <c r="M20" s="388" t="s">
        <v>539</v>
      </c>
      <c r="N20" s="388">
        <v>32</v>
      </c>
      <c r="O20" s="388" t="s">
        <v>157</v>
      </c>
      <c r="P20" s="388" t="s">
        <v>157</v>
      </c>
      <c r="Q20" s="388" t="s">
        <v>157</v>
      </c>
      <c r="R20" s="388" t="s">
        <v>157</v>
      </c>
      <c r="S20" s="388" t="s">
        <v>159</v>
      </c>
      <c r="T20" s="388" t="s">
        <v>157</v>
      </c>
      <c r="U20" s="388">
        <v>0</v>
      </c>
      <c r="V20" s="388" t="s">
        <v>494</v>
      </c>
      <c r="W20" s="388" t="s">
        <v>494</v>
      </c>
      <c r="X20" s="388" t="s">
        <v>494</v>
      </c>
      <c r="Y20" s="388" t="s">
        <v>494</v>
      </c>
      <c r="Z20" s="388" t="s">
        <v>494</v>
      </c>
      <c r="AA20" s="388" t="s">
        <v>494</v>
      </c>
      <c r="AB20" s="388" t="s">
        <v>494</v>
      </c>
      <c r="AC20" s="388" t="s">
        <v>494</v>
      </c>
      <c r="AD20" s="388" t="s">
        <v>494</v>
      </c>
      <c r="AE20" s="388" t="s">
        <v>494</v>
      </c>
      <c r="AF20" s="388" t="s">
        <v>494</v>
      </c>
      <c r="AG20" s="388" t="s">
        <v>494</v>
      </c>
      <c r="AH20" s="388"/>
      <c r="BZ20" s="291" t="s">
        <v>274</v>
      </c>
      <c r="CA20" s="379">
        <f>IF(P1から3!E$121=$BZ20,1,0)</f>
        <v>0</v>
      </c>
      <c r="CB20" s="379">
        <f>IF(P1から3!G$121=$BZ20,1,0)</f>
        <v>0</v>
      </c>
      <c r="CC20" s="379">
        <f>IF(P1から3!I$121=$BZ20,1,0)</f>
        <v>0</v>
      </c>
      <c r="CD20" s="379">
        <f>IF(P1から3!E$124=$BZ20,1,0)</f>
        <v>0</v>
      </c>
      <c r="CE20" s="379">
        <f>IF(P1から3!G$124=$BZ20,1,0)</f>
        <v>0</v>
      </c>
      <c r="CF20" s="379">
        <f>IF(P1から3!I$124=$BZ20,1,0)</f>
        <v>0</v>
      </c>
      <c r="CH20" s="291" t="e">
        <f>VLOOKUP(P1から3!P16,事務用!B10:AG158,30,FALSE)</f>
        <v>#N/A</v>
      </c>
    </row>
    <row r="21" spans="1:155">
      <c r="B21" s="417" t="str">
        <f t="shared" si="3"/>
        <v>神２５_００８</v>
      </c>
      <c r="C21" s="414" t="s">
        <v>486</v>
      </c>
      <c r="D21" s="432" t="s">
        <v>496</v>
      </c>
      <c r="E21" s="432" t="s">
        <v>551</v>
      </c>
      <c r="F21" s="421" t="s">
        <v>552</v>
      </c>
      <c r="G21" s="422">
        <v>41526</v>
      </c>
      <c r="H21" s="421" t="s">
        <v>553</v>
      </c>
      <c r="I21" s="421" t="s">
        <v>554</v>
      </c>
      <c r="J21" s="422" t="s">
        <v>494</v>
      </c>
      <c r="K21" s="422">
        <v>41810</v>
      </c>
      <c r="L21" s="421" t="s">
        <v>520</v>
      </c>
      <c r="M21" s="421" t="s">
        <v>521</v>
      </c>
      <c r="N21" s="421">
        <v>13</v>
      </c>
      <c r="O21" s="421" t="s">
        <v>157</v>
      </c>
      <c r="P21" s="421" t="s">
        <v>157</v>
      </c>
      <c r="Q21" s="421" t="s">
        <v>159</v>
      </c>
      <c r="R21" s="421" t="s">
        <v>159</v>
      </c>
      <c r="S21" s="421" t="s">
        <v>157</v>
      </c>
      <c r="T21" s="421" t="s">
        <v>157</v>
      </c>
      <c r="U21" s="421">
        <v>0</v>
      </c>
      <c r="V21" s="421" t="s">
        <v>494</v>
      </c>
      <c r="W21" s="421" t="s">
        <v>494</v>
      </c>
      <c r="X21" s="421" t="s">
        <v>494</v>
      </c>
      <c r="Y21" s="421" t="s">
        <v>494</v>
      </c>
      <c r="Z21" s="421" t="s">
        <v>494</v>
      </c>
      <c r="AA21" s="421" t="s">
        <v>494</v>
      </c>
      <c r="AB21" s="421" t="s">
        <v>494</v>
      </c>
      <c r="AC21" s="421" t="s">
        <v>494</v>
      </c>
      <c r="AD21" s="421" t="s">
        <v>494</v>
      </c>
      <c r="AE21" s="421" t="s">
        <v>494</v>
      </c>
      <c r="AF21" s="421" t="s">
        <v>494</v>
      </c>
      <c r="AG21" s="421" t="s">
        <v>494</v>
      </c>
      <c r="AH21" s="421"/>
      <c r="BZ21" s="293"/>
      <c r="CA21" s="293"/>
      <c r="CB21" s="293"/>
      <c r="CC21" s="293"/>
      <c r="CD21" s="293"/>
      <c r="CE21" s="293"/>
      <c r="CF21" s="293"/>
      <c r="CG21" s="294">
        <v>6</v>
      </c>
      <c r="CH21" s="379" t="str">
        <f>P1から3!D133</f>
        <v/>
      </c>
    </row>
    <row r="22" spans="1:155">
      <c r="B22" s="417" t="str">
        <f t="shared" si="3"/>
        <v>神２５_００４</v>
      </c>
      <c r="C22" s="414" t="s">
        <v>486</v>
      </c>
      <c r="D22" s="432" t="s">
        <v>496</v>
      </c>
      <c r="E22" s="432" t="s">
        <v>555</v>
      </c>
      <c r="F22" s="421" t="s">
        <v>556</v>
      </c>
      <c r="G22" s="422">
        <v>41513</v>
      </c>
      <c r="H22" s="421" t="s">
        <v>557</v>
      </c>
      <c r="I22" s="421" t="s">
        <v>558</v>
      </c>
      <c r="J22" s="422" t="s">
        <v>494</v>
      </c>
      <c r="K22" s="422">
        <v>39934</v>
      </c>
      <c r="L22" s="421" t="s">
        <v>559</v>
      </c>
      <c r="M22" s="421" t="s">
        <v>560</v>
      </c>
      <c r="N22" s="421">
        <v>57</v>
      </c>
      <c r="O22" s="421" t="s">
        <v>157</v>
      </c>
      <c r="P22" s="421" t="s">
        <v>158</v>
      </c>
      <c r="Q22" s="421" t="s">
        <v>157</v>
      </c>
      <c r="R22" s="421" t="s">
        <v>157</v>
      </c>
      <c r="S22" s="421" t="s">
        <v>157</v>
      </c>
      <c r="T22" s="421" t="s">
        <v>157</v>
      </c>
      <c r="U22" s="421">
        <v>0</v>
      </c>
      <c r="V22" s="421" t="s">
        <v>494</v>
      </c>
      <c r="W22" s="421" t="s">
        <v>494</v>
      </c>
      <c r="X22" s="421" t="s">
        <v>494</v>
      </c>
      <c r="Y22" s="421" t="s">
        <v>494</v>
      </c>
      <c r="Z22" s="421" t="s">
        <v>494</v>
      </c>
      <c r="AA22" s="421" t="s">
        <v>494</v>
      </c>
      <c r="AB22" s="421" t="s">
        <v>494</v>
      </c>
      <c r="AC22" s="421" t="s">
        <v>494</v>
      </c>
      <c r="AD22" s="421" t="s">
        <v>494</v>
      </c>
      <c r="AE22" s="421" t="s">
        <v>494</v>
      </c>
      <c r="AF22" s="421" t="s">
        <v>494</v>
      </c>
      <c r="AG22" s="421" t="s">
        <v>494</v>
      </c>
      <c r="AH22" s="421"/>
      <c r="CH22" s="379">
        <f>P1から3!G133</f>
        <v>0</v>
      </c>
    </row>
    <row r="23" spans="1:155">
      <c r="B23" s="417" t="str">
        <f t="shared" si="3"/>
        <v>神２５_００９</v>
      </c>
      <c r="C23" s="414" t="s">
        <v>486</v>
      </c>
      <c r="D23" s="432" t="s">
        <v>496</v>
      </c>
      <c r="E23" s="432" t="s">
        <v>561</v>
      </c>
      <c r="F23" s="421" t="s">
        <v>562</v>
      </c>
      <c r="G23" s="422">
        <v>41529</v>
      </c>
      <c r="H23" s="421" t="s">
        <v>563</v>
      </c>
      <c r="I23" s="421" t="s">
        <v>564</v>
      </c>
      <c r="J23" s="422" t="s">
        <v>494</v>
      </c>
      <c r="K23" s="422">
        <v>40690</v>
      </c>
      <c r="L23" s="421" t="s">
        <v>565</v>
      </c>
      <c r="M23" s="421" t="s">
        <v>566</v>
      </c>
      <c r="N23" s="421">
        <v>55</v>
      </c>
      <c r="O23" s="421" t="s">
        <v>157</v>
      </c>
      <c r="P23" s="421" t="s">
        <v>157</v>
      </c>
      <c r="Q23" s="421" t="s">
        <v>159</v>
      </c>
      <c r="R23" s="421" t="s">
        <v>159</v>
      </c>
      <c r="S23" s="421" t="s">
        <v>159</v>
      </c>
      <c r="T23" s="421" t="s">
        <v>159</v>
      </c>
      <c r="U23" s="421">
        <v>0</v>
      </c>
      <c r="V23" s="421" t="s">
        <v>494</v>
      </c>
      <c r="W23" s="421" t="s">
        <v>494</v>
      </c>
      <c r="X23" s="421" t="s">
        <v>494</v>
      </c>
      <c r="Y23" s="421" t="s">
        <v>494</v>
      </c>
      <c r="Z23" s="421" t="s">
        <v>494</v>
      </c>
      <c r="AA23" s="421" t="s">
        <v>494</v>
      </c>
      <c r="AB23" s="421" t="s">
        <v>494</v>
      </c>
      <c r="AC23" s="421" t="s">
        <v>494</v>
      </c>
      <c r="AD23" s="421" t="s">
        <v>494</v>
      </c>
      <c r="AE23" s="421" t="s">
        <v>494</v>
      </c>
      <c r="AF23" s="421" t="s">
        <v>494</v>
      </c>
      <c r="AG23" s="421" t="s">
        <v>494</v>
      </c>
      <c r="AH23" s="421"/>
      <c r="CH23" s="294" t="e">
        <f>VLOOKUP(P1から3!P16,事務用!B10:AG158,32,FALSE)</f>
        <v>#N/A</v>
      </c>
    </row>
    <row r="24" spans="1:155">
      <c r="B24" s="417" t="str">
        <f t="shared" si="3"/>
        <v>神２５_０１６</v>
      </c>
      <c r="C24" s="414" t="s">
        <v>486</v>
      </c>
      <c r="D24" s="432" t="s">
        <v>496</v>
      </c>
      <c r="E24" s="432" t="s">
        <v>544</v>
      </c>
      <c r="F24" s="421" t="s">
        <v>567</v>
      </c>
      <c r="G24" s="422">
        <v>41614</v>
      </c>
      <c r="H24" s="421" t="s">
        <v>568</v>
      </c>
      <c r="I24" s="421" t="s">
        <v>569</v>
      </c>
      <c r="J24" s="422" t="s">
        <v>494</v>
      </c>
      <c r="K24" s="422">
        <v>41729</v>
      </c>
      <c r="L24" s="421" t="s">
        <v>570</v>
      </c>
      <c r="M24" s="421" t="s">
        <v>571</v>
      </c>
      <c r="N24" s="421">
        <v>34</v>
      </c>
      <c r="O24" s="421" t="s">
        <v>157</v>
      </c>
      <c r="P24" s="421" t="s">
        <v>158</v>
      </c>
      <c r="Q24" s="421" t="s">
        <v>157</v>
      </c>
      <c r="R24" s="421" t="s">
        <v>157</v>
      </c>
      <c r="S24" s="421" t="s">
        <v>157</v>
      </c>
      <c r="T24" s="421" t="s">
        <v>157</v>
      </c>
      <c r="U24" s="421">
        <v>0</v>
      </c>
      <c r="V24" s="421" t="s">
        <v>494</v>
      </c>
      <c r="W24" s="421" t="s">
        <v>494</v>
      </c>
      <c r="X24" s="421" t="s">
        <v>494</v>
      </c>
      <c r="Y24" s="421" t="s">
        <v>494</v>
      </c>
      <c r="Z24" s="421" t="s">
        <v>494</v>
      </c>
      <c r="AA24" s="421" t="s">
        <v>494</v>
      </c>
      <c r="AB24" s="421" t="s">
        <v>494</v>
      </c>
      <c r="AC24" s="421" t="s">
        <v>494</v>
      </c>
      <c r="AD24" s="421" t="s">
        <v>494</v>
      </c>
      <c r="AE24" s="421" t="s">
        <v>494</v>
      </c>
      <c r="AF24" s="421" t="s">
        <v>494</v>
      </c>
      <c r="AG24" s="421" t="s">
        <v>494</v>
      </c>
      <c r="AH24" s="421"/>
    </row>
    <row r="25" spans="1:155" s="291" customFormat="1">
      <c r="A25" s="292"/>
      <c r="B25" s="417" t="str">
        <f t="shared" si="3"/>
        <v>神２５_００６</v>
      </c>
      <c r="C25" s="414" t="s">
        <v>486</v>
      </c>
      <c r="D25" s="431" t="s">
        <v>496</v>
      </c>
      <c r="E25" s="431" t="s">
        <v>572</v>
      </c>
      <c r="F25" s="420" t="s">
        <v>573</v>
      </c>
      <c r="G25" s="409">
        <v>41515</v>
      </c>
      <c r="H25" s="415" t="s">
        <v>574</v>
      </c>
      <c r="I25" s="415" t="s">
        <v>575</v>
      </c>
      <c r="J25" s="408" t="s">
        <v>494</v>
      </c>
      <c r="K25" s="409">
        <v>41729</v>
      </c>
      <c r="L25" s="378" t="s">
        <v>576</v>
      </c>
      <c r="M25" s="378" t="s">
        <v>577</v>
      </c>
      <c r="N25" s="378">
        <v>40</v>
      </c>
      <c r="O25" s="378" t="s">
        <v>157</v>
      </c>
      <c r="P25" s="378" t="s">
        <v>157</v>
      </c>
      <c r="Q25" s="378" t="s">
        <v>159</v>
      </c>
      <c r="R25" s="378" t="s">
        <v>159</v>
      </c>
      <c r="S25" s="378" t="s">
        <v>157</v>
      </c>
      <c r="T25" s="378" t="s">
        <v>157</v>
      </c>
      <c r="U25" s="378">
        <v>0</v>
      </c>
      <c r="V25" s="378" t="s">
        <v>494</v>
      </c>
      <c r="W25" s="378" t="s">
        <v>494</v>
      </c>
      <c r="X25" s="378" t="s">
        <v>494</v>
      </c>
      <c r="Y25" s="378" t="s">
        <v>494</v>
      </c>
      <c r="Z25" s="378" t="s">
        <v>494</v>
      </c>
      <c r="AA25" s="378" t="s">
        <v>494</v>
      </c>
      <c r="AB25" s="378" t="s">
        <v>494</v>
      </c>
      <c r="AC25" s="378" t="s">
        <v>494</v>
      </c>
      <c r="AD25" s="378" t="s">
        <v>494</v>
      </c>
      <c r="AE25" s="378" t="s">
        <v>494</v>
      </c>
      <c r="AF25" s="378" t="s">
        <v>494</v>
      </c>
      <c r="AG25" s="378" t="s">
        <v>494</v>
      </c>
      <c r="AH25" s="378"/>
      <c r="AI25" s="379"/>
      <c r="AJ25" s="379"/>
      <c r="AK25" s="379"/>
      <c r="AL25" s="379"/>
      <c r="AM25" s="379"/>
      <c r="AN25" s="379"/>
      <c r="AO25" s="379"/>
      <c r="AP25" s="379"/>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79"/>
      <c r="BR25" s="379"/>
      <c r="BS25" s="379"/>
      <c r="BT25" s="379"/>
      <c r="BU25" s="379"/>
      <c r="BV25" s="379"/>
      <c r="BW25" s="379"/>
      <c r="BX25" s="379"/>
      <c r="BY25" s="379"/>
      <c r="BZ25" s="379"/>
      <c r="CA25" s="379"/>
      <c r="CB25" s="379"/>
      <c r="CC25" s="379"/>
      <c r="CD25" s="379"/>
      <c r="CE25" s="379"/>
      <c r="CH25" s="379"/>
      <c r="CI25" s="379"/>
      <c r="CJ25" s="379"/>
      <c r="CK25" s="379"/>
      <c r="CL25" s="379"/>
      <c r="CM25" s="379"/>
      <c r="CN25" s="379"/>
      <c r="CO25" s="379"/>
      <c r="CP25" s="379"/>
      <c r="CQ25" s="379"/>
      <c r="CR25" s="379"/>
      <c r="CS25" s="379"/>
      <c r="CT25" s="379"/>
      <c r="CU25" s="379"/>
      <c r="CV25" s="379"/>
      <c r="CW25" s="379"/>
      <c r="CX25" s="379"/>
      <c r="CY25" s="379"/>
      <c r="CZ25" s="379"/>
      <c r="DA25" s="379"/>
      <c r="DB25" s="379"/>
      <c r="DC25" s="379"/>
      <c r="DD25" s="379"/>
      <c r="DE25" s="379"/>
      <c r="DF25" s="379"/>
      <c r="DG25" s="379"/>
      <c r="DH25" s="379"/>
      <c r="DI25" s="379"/>
      <c r="DJ25" s="379"/>
      <c r="DK25" s="379"/>
      <c r="DL25" s="381"/>
      <c r="DM25" s="381"/>
      <c r="DN25" s="381"/>
      <c r="DO25" s="381"/>
      <c r="DP25" s="381"/>
      <c r="DQ25" s="381"/>
      <c r="DR25" s="381"/>
      <c r="DS25" s="381"/>
      <c r="DT25" s="381"/>
      <c r="DU25" s="381"/>
      <c r="DV25" s="381"/>
      <c r="DW25" s="381"/>
      <c r="DX25" s="381"/>
      <c r="DY25" s="381"/>
      <c r="DZ25" s="381"/>
      <c r="EA25" s="381"/>
      <c r="EB25" s="381"/>
      <c r="EC25" s="381"/>
      <c r="ED25" s="381"/>
      <c r="EE25" s="381"/>
      <c r="EF25" s="381"/>
      <c r="EG25" s="379"/>
      <c r="EH25" s="379"/>
      <c r="EI25" s="379"/>
      <c r="EJ25" s="379"/>
      <c r="EK25" s="379"/>
      <c r="EL25" s="379"/>
      <c r="EM25" s="379"/>
      <c r="EN25" s="379"/>
      <c r="EO25" s="379"/>
      <c r="EP25" s="379"/>
      <c r="EQ25" s="379"/>
      <c r="ER25" s="379"/>
      <c r="ES25" s="379"/>
      <c r="ET25" s="379"/>
      <c r="EU25" s="379"/>
      <c r="EV25" s="379"/>
      <c r="EW25" s="379"/>
      <c r="EX25" s="379"/>
      <c r="EY25" s="379"/>
    </row>
    <row r="26" spans="1:155" s="291" customFormat="1">
      <c r="B26" s="417" t="str">
        <f t="shared" si="3"/>
        <v>神２４_００８</v>
      </c>
      <c r="C26" s="414" t="s">
        <v>495</v>
      </c>
      <c r="D26" s="430" t="s">
        <v>496</v>
      </c>
      <c r="E26" s="430" t="s">
        <v>551</v>
      </c>
      <c r="F26" s="388" t="s">
        <v>578</v>
      </c>
      <c r="G26" s="408">
        <v>41074</v>
      </c>
      <c r="H26" s="388" t="s">
        <v>579</v>
      </c>
      <c r="I26" s="388" t="s">
        <v>580</v>
      </c>
      <c r="J26" s="408" t="s">
        <v>494</v>
      </c>
      <c r="K26" s="408">
        <v>38838</v>
      </c>
      <c r="L26" s="388" t="s">
        <v>538</v>
      </c>
      <c r="M26" s="388" t="s">
        <v>539</v>
      </c>
      <c r="N26" s="388">
        <v>12</v>
      </c>
      <c r="O26" s="388" t="s">
        <v>157</v>
      </c>
      <c r="P26" s="388" t="s">
        <v>157</v>
      </c>
      <c r="Q26" s="388" t="s">
        <v>157</v>
      </c>
      <c r="R26" s="388" t="s">
        <v>157</v>
      </c>
      <c r="S26" s="388" t="s">
        <v>157</v>
      </c>
      <c r="T26" s="388" t="s">
        <v>157</v>
      </c>
      <c r="U26" s="388">
        <v>0</v>
      </c>
      <c r="V26" s="388" t="s">
        <v>494</v>
      </c>
      <c r="W26" s="388" t="s">
        <v>494</v>
      </c>
      <c r="X26" s="388" t="s">
        <v>494</v>
      </c>
      <c r="Y26" s="388" t="s">
        <v>494</v>
      </c>
      <c r="Z26" s="388" t="s">
        <v>494</v>
      </c>
      <c r="AA26" s="388" t="s">
        <v>494</v>
      </c>
      <c r="AB26" s="388" t="s">
        <v>494</v>
      </c>
      <c r="AC26" s="388" t="s">
        <v>494</v>
      </c>
      <c r="AD26" s="388" t="s">
        <v>494</v>
      </c>
      <c r="AE26" s="388" t="s">
        <v>494</v>
      </c>
      <c r="AF26" s="388" t="s">
        <v>494</v>
      </c>
      <c r="AG26" s="388" t="s">
        <v>494</v>
      </c>
      <c r="AH26" s="388"/>
    </row>
    <row r="27" spans="1:155" s="291" customFormat="1">
      <c r="B27" s="417" t="str">
        <f t="shared" si="3"/>
        <v>神２３_００６</v>
      </c>
      <c r="C27" s="414" t="s">
        <v>503</v>
      </c>
      <c r="D27" s="430" t="s">
        <v>496</v>
      </c>
      <c r="E27" s="430" t="s">
        <v>572</v>
      </c>
      <c r="F27" s="388" t="s">
        <v>581</v>
      </c>
      <c r="G27" s="408">
        <v>40935</v>
      </c>
      <c r="H27" s="388" t="s">
        <v>582</v>
      </c>
      <c r="I27" s="388" t="s">
        <v>583</v>
      </c>
      <c r="J27" s="408" t="s">
        <v>494</v>
      </c>
      <c r="K27" s="408">
        <v>39812</v>
      </c>
      <c r="L27" s="388" t="s">
        <v>538</v>
      </c>
      <c r="M27" s="388" t="s">
        <v>539</v>
      </c>
      <c r="N27" s="388">
        <v>28</v>
      </c>
      <c r="O27" s="388" t="s">
        <v>584</v>
      </c>
      <c r="P27" s="388" t="s">
        <v>157</v>
      </c>
      <c r="Q27" s="388" t="s">
        <v>157</v>
      </c>
      <c r="R27" s="388" t="s">
        <v>157</v>
      </c>
      <c r="S27" s="388" t="s">
        <v>157</v>
      </c>
      <c r="T27" s="388" t="s">
        <v>157</v>
      </c>
      <c r="U27" s="388">
        <v>0</v>
      </c>
      <c r="V27" s="388" t="s">
        <v>494</v>
      </c>
      <c r="W27" s="388" t="s">
        <v>494</v>
      </c>
      <c r="X27" s="388" t="s">
        <v>494</v>
      </c>
      <c r="Y27" s="388" t="s">
        <v>494</v>
      </c>
      <c r="Z27" s="388" t="s">
        <v>494</v>
      </c>
      <c r="AA27" s="388" t="s">
        <v>494</v>
      </c>
      <c r="AB27" s="388" t="s">
        <v>494</v>
      </c>
      <c r="AC27" s="388" t="s">
        <v>494</v>
      </c>
      <c r="AD27" s="388" t="s">
        <v>494</v>
      </c>
      <c r="AE27" s="388" t="s">
        <v>494</v>
      </c>
      <c r="AF27" s="388" t="s">
        <v>494</v>
      </c>
      <c r="AG27" s="388" t="s">
        <v>494</v>
      </c>
      <c r="AH27" s="388"/>
    </row>
    <row r="28" spans="1:155" s="291" customFormat="1">
      <c r="B28" s="417" t="str">
        <f t="shared" si="3"/>
        <v>神２５_０２４</v>
      </c>
      <c r="C28" s="414" t="s">
        <v>486</v>
      </c>
      <c r="D28" s="430" t="s">
        <v>496</v>
      </c>
      <c r="E28" s="430" t="s">
        <v>585</v>
      </c>
      <c r="F28" s="388" t="s">
        <v>586</v>
      </c>
      <c r="G28" s="408">
        <v>41694</v>
      </c>
      <c r="H28" s="388" t="s">
        <v>587</v>
      </c>
      <c r="I28" s="388" t="s">
        <v>588</v>
      </c>
      <c r="J28" s="408" t="s">
        <v>494</v>
      </c>
      <c r="K28" s="408">
        <v>42019</v>
      </c>
      <c r="L28" s="388" t="s">
        <v>589</v>
      </c>
      <c r="M28" s="388" t="s">
        <v>590</v>
      </c>
      <c r="N28" s="388">
        <v>14</v>
      </c>
      <c r="O28" s="388" t="s">
        <v>157</v>
      </c>
      <c r="P28" s="388" t="s">
        <v>157</v>
      </c>
      <c r="Q28" s="388" t="s">
        <v>159</v>
      </c>
      <c r="R28" s="388" t="s">
        <v>159</v>
      </c>
      <c r="S28" s="388" t="s">
        <v>159</v>
      </c>
      <c r="T28" s="388" t="s">
        <v>159</v>
      </c>
      <c r="U28" s="388">
        <v>0</v>
      </c>
      <c r="V28" s="388" t="s">
        <v>494</v>
      </c>
      <c r="W28" s="388" t="s">
        <v>494</v>
      </c>
      <c r="X28" s="388" t="s">
        <v>494</v>
      </c>
      <c r="Y28" s="388" t="s">
        <v>494</v>
      </c>
      <c r="Z28" s="388" t="s">
        <v>494</v>
      </c>
      <c r="AA28" s="388" t="s">
        <v>494</v>
      </c>
      <c r="AB28" s="388" t="s">
        <v>494</v>
      </c>
      <c r="AC28" s="388" t="s">
        <v>494</v>
      </c>
      <c r="AD28" s="388" t="s">
        <v>494</v>
      </c>
      <c r="AE28" s="388" t="s">
        <v>494</v>
      </c>
      <c r="AF28" s="388" t="s">
        <v>494</v>
      </c>
      <c r="AG28" s="388" t="s">
        <v>494</v>
      </c>
      <c r="AH28" s="388"/>
    </row>
    <row r="29" spans="1:155" s="291" customFormat="1">
      <c r="B29" s="417" t="str">
        <f t="shared" si="3"/>
        <v>神２５_０２３</v>
      </c>
      <c r="C29" s="414" t="s">
        <v>486</v>
      </c>
      <c r="D29" s="430" t="s">
        <v>496</v>
      </c>
      <c r="E29" s="430" t="s">
        <v>591</v>
      </c>
      <c r="F29" s="388" t="s">
        <v>592</v>
      </c>
      <c r="G29" s="408">
        <v>41688</v>
      </c>
      <c r="H29" s="388" t="s">
        <v>593</v>
      </c>
      <c r="I29" s="388" t="s">
        <v>594</v>
      </c>
      <c r="J29" s="408" t="s">
        <v>494</v>
      </c>
      <c r="K29" s="408">
        <v>42019</v>
      </c>
      <c r="L29" s="388" t="s">
        <v>589</v>
      </c>
      <c r="M29" s="388" t="s">
        <v>590</v>
      </c>
      <c r="N29" s="388">
        <v>13</v>
      </c>
      <c r="O29" s="388" t="s">
        <v>157</v>
      </c>
      <c r="P29" s="388" t="s">
        <v>157</v>
      </c>
      <c r="Q29" s="388" t="s">
        <v>159</v>
      </c>
      <c r="R29" s="388" t="s">
        <v>159</v>
      </c>
      <c r="S29" s="388" t="s">
        <v>159</v>
      </c>
      <c r="T29" s="388" t="s">
        <v>159</v>
      </c>
      <c r="U29" s="388">
        <v>0</v>
      </c>
      <c r="V29" s="388" t="s">
        <v>494</v>
      </c>
      <c r="W29" s="388" t="s">
        <v>494</v>
      </c>
      <c r="X29" s="388" t="s">
        <v>494</v>
      </c>
      <c r="Y29" s="388" t="s">
        <v>494</v>
      </c>
      <c r="Z29" s="388" t="s">
        <v>494</v>
      </c>
      <c r="AA29" s="388" t="s">
        <v>494</v>
      </c>
      <c r="AB29" s="388" t="s">
        <v>494</v>
      </c>
      <c r="AC29" s="388" t="s">
        <v>494</v>
      </c>
      <c r="AD29" s="388" t="s">
        <v>494</v>
      </c>
      <c r="AE29" s="388" t="s">
        <v>494</v>
      </c>
      <c r="AF29" s="388" t="s">
        <v>494</v>
      </c>
      <c r="AG29" s="388" t="s">
        <v>494</v>
      </c>
      <c r="AH29" s="388"/>
    </row>
    <row r="30" spans="1:155">
      <c r="B30" s="417" t="str">
        <f t="shared" si="3"/>
        <v>神２９_００４</v>
      </c>
      <c r="C30" s="414" t="s">
        <v>595</v>
      </c>
      <c r="D30" s="432" t="s">
        <v>487</v>
      </c>
      <c r="E30" s="432" t="s">
        <v>555</v>
      </c>
      <c r="F30" s="421" t="s">
        <v>596</v>
      </c>
      <c r="G30" s="422">
        <v>43024</v>
      </c>
      <c r="H30" s="421" t="s">
        <v>597</v>
      </c>
      <c r="I30" s="421" t="s">
        <v>598</v>
      </c>
      <c r="J30" s="422">
        <v>43525</v>
      </c>
      <c r="K30" s="422">
        <v>43496</v>
      </c>
      <c r="L30" s="421" t="s">
        <v>538</v>
      </c>
      <c r="M30" s="421" t="s">
        <v>539</v>
      </c>
      <c r="N30" s="421">
        <v>59</v>
      </c>
      <c r="O30" s="421" t="s">
        <v>157</v>
      </c>
      <c r="P30" s="421" t="s">
        <v>157</v>
      </c>
      <c r="Q30" s="421" t="s">
        <v>157</v>
      </c>
      <c r="R30" s="421" t="s">
        <v>157</v>
      </c>
      <c r="S30" s="421" t="s">
        <v>157</v>
      </c>
      <c r="T30" s="421" t="s">
        <v>157</v>
      </c>
      <c r="U30" s="421">
        <v>0</v>
      </c>
      <c r="V30" s="421" t="s">
        <v>494</v>
      </c>
      <c r="W30" s="421" t="s">
        <v>494</v>
      </c>
      <c r="X30" s="421" t="s">
        <v>494</v>
      </c>
      <c r="Y30" s="421" t="s">
        <v>494</v>
      </c>
      <c r="Z30" s="421" t="s">
        <v>494</v>
      </c>
      <c r="AA30" s="421" t="s">
        <v>494</v>
      </c>
      <c r="AB30" s="421" t="s">
        <v>494</v>
      </c>
      <c r="AC30" s="421" t="s">
        <v>494</v>
      </c>
      <c r="AD30" s="421" t="s">
        <v>494</v>
      </c>
      <c r="AE30" s="421" t="s">
        <v>494</v>
      </c>
      <c r="AF30" s="421" t="s">
        <v>494</v>
      </c>
      <c r="AG30" s="421" t="s">
        <v>494</v>
      </c>
      <c r="AH30" s="421"/>
    </row>
    <row r="31" spans="1:155">
      <c r="B31" s="417" t="str">
        <f t="shared" si="3"/>
        <v>神２３_００７</v>
      </c>
      <c r="C31" s="414" t="s">
        <v>503</v>
      </c>
      <c r="D31" s="432" t="s">
        <v>496</v>
      </c>
      <c r="E31" s="432" t="s">
        <v>599</v>
      </c>
      <c r="F31" s="375" t="s">
        <v>600</v>
      </c>
      <c r="G31" s="422">
        <v>40935</v>
      </c>
      <c r="H31" s="421" t="s">
        <v>601</v>
      </c>
      <c r="I31" s="421" t="s">
        <v>602</v>
      </c>
      <c r="J31" s="422" t="s">
        <v>494</v>
      </c>
      <c r="K31" s="422">
        <v>40755</v>
      </c>
      <c r="L31" s="421" t="s">
        <v>538</v>
      </c>
      <c r="M31" s="421" t="s">
        <v>539</v>
      </c>
      <c r="N31" s="421">
        <v>52</v>
      </c>
      <c r="O31" s="421" t="s">
        <v>157</v>
      </c>
      <c r="P31" s="421" t="s">
        <v>157</v>
      </c>
      <c r="Q31" s="421" t="s">
        <v>157</v>
      </c>
      <c r="R31" s="421" t="s">
        <v>157</v>
      </c>
      <c r="S31" s="421" t="s">
        <v>157</v>
      </c>
      <c r="T31" s="421" t="s">
        <v>157</v>
      </c>
      <c r="U31" s="421">
        <v>0</v>
      </c>
      <c r="V31" s="421" t="s">
        <v>494</v>
      </c>
      <c r="W31" s="421" t="s">
        <v>494</v>
      </c>
      <c r="X31" s="421" t="s">
        <v>494</v>
      </c>
      <c r="Y31" s="421" t="s">
        <v>494</v>
      </c>
      <c r="Z31" s="421" t="s">
        <v>494</v>
      </c>
      <c r="AA31" s="421" t="s">
        <v>494</v>
      </c>
      <c r="AB31" s="421" t="s">
        <v>494</v>
      </c>
      <c r="AC31" s="421" t="s">
        <v>494</v>
      </c>
      <c r="AD31" s="421" t="s">
        <v>494</v>
      </c>
      <c r="AE31" s="421" t="s">
        <v>494</v>
      </c>
      <c r="AF31" s="421" t="s">
        <v>494</v>
      </c>
      <c r="AG31" s="421" t="s">
        <v>494</v>
      </c>
      <c r="AH31" s="421"/>
    </row>
    <row r="32" spans="1:155">
      <c r="B32" s="417" t="str">
        <f t="shared" si="3"/>
        <v>神２６_００５</v>
      </c>
      <c r="C32" s="414" t="s">
        <v>603</v>
      </c>
      <c r="D32" s="432" t="s">
        <v>496</v>
      </c>
      <c r="E32" s="432" t="s">
        <v>497</v>
      </c>
      <c r="F32" s="421" t="s">
        <v>604</v>
      </c>
      <c r="G32" s="422">
        <v>41831</v>
      </c>
      <c r="H32" s="421" t="s">
        <v>605</v>
      </c>
      <c r="I32" s="421" t="s">
        <v>606</v>
      </c>
      <c r="J32" s="422" t="s">
        <v>494</v>
      </c>
      <c r="K32" s="422">
        <v>42217</v>
      </c>
      <c r="L32" s="421" t="s">
        <v>538</v>
      </c>
      <c r="M32" s="421" t="s">
        <v>539</v>
      </c>
      <c r="N32" s="421">
        <v>44</v>
      </c>
      <c r="O32" s="421" t="s">
        <v>157</v>
      </c>
      <c r="P32" s="421" t="s">
        <v>157</v>
      </c>
      <c r="Q32" s="421" t="s">
        <v>157</v>
      </c>
      <c r="R32" s="421" t="s">
        <v>157</v>
      </c>
      <c r="S32" s="421" t="s">
        <v>157</v>
      </c>
      <c r="T32" s="421" t="s">
        <v>157</v>
      </c>
      <c r="U32" s="421">
        <v>0</v>
      </c>
      <c r="V32" s="421" t="s">
        <v>494</v>
      </c>
      <c r="W32" s="421" t="s">
        <v>494</v>
      </c>
      <c r="X32" s="421" t="s">
        <v>494</v>
      </c>
      <c r="Y32" s="421" t="s">
        <v>494</v>
      </c>
      <c r="Z32" s="421" t="s">
        <v>494</v>
      </c>
      <c r="AA32" s="421" t="s">
        <v>494</v>
      </c>
      <c r="AB32" s="421" t="s">
        <v>494</v>
      </c>
      <c r="AC32" s="421" t="s">
        <v>494</v>
      </c>
      <c r="AD32" s="421" t="s">
        <v>494</v>
      </c>
      <c r="AE32" s="421" t="s">
        <v>494</v>
      </c>
      <c r="AF32" s="421" t="s">
        <v>494</v>
      </c>
      <c r="AG32" s="421" t="s">
        <v>494</v>
      </c>
      <c r="AH32" s="421"/>
    </row>
    <row r="33" spans="2:34">
      <c r="B33" s="417" t="str">
        <f t="shared" si="3"/>
        <v>神２６_００３</v>
      </c>
      <c r="C33" s="414" t="s">
        <v>603</v>
      </c>
      <c r="D33" s="432" t="s">
        <v>496</v>
      </c>
      <c r="E33" s="432" t="s">
        <v>607</v>
      </c>
      <c r="F33" s="421" t="s">
        <v>608</v>
      </c>
      <c r="G33" s="422">
        <v>41788</v>
      </c>
      <c r="H33" s="421" t="s">
        <v>609</v>
      </c>
      <c r="I33" s="421" t="s">
        <v>610</v>
      </c>
      <c r="J33" s="422" t="s">
        <v>494</v>
      </c>
      <c r="K33" s="422">
        <v>42094</v>
      </c>
      <c r="L33" s="421">
        <v>0</v>
      </c>
      <c r="M33" s="421" t="s">
        <v>611</v>
      </c>
      <c r="N33" s="421">
        <v>19</v>
      </c>
      <c r="O33" s="421" t="s">
        <v>158</v>
      </c>
      <c r="P33" s="421" t="s">
        <v>159</v>
      </c>
      <c r="Q33" s="421" t="s">
        <v>159</v>
      </c>
      <c r="R33" s="421" t="s">
        <v>159</v>
      </c>
      <c r="S33" s="421" t="s">
        <v>159</v>
      </c>
      <c r="T33" s="421" t="s">
        <v>159</v>
      </c>
      <c r="U33" s="421">
        <v>0</v>
      </c>
      <c r="V33" s="421" t="s">
        <v>494</v>
      </c>
      <c r="W33" s="421" t="s">
        <v>494</v>
      </c>
      <c r="X33" s="421" t="s">
        <v>494</v>
      </c>
      <c r="Y33" s="421" t="s">
        <v>494</v>
      </c>
      <c r="Z33" s="421" t="s">
        <v>494</v>
      </c>
      <c r="AA33" s="421" t="s">
        <v>494</v>
      </c>
      <c r="AB33" s="421" t="s">
        <v>494</v>
      </c>
      <c r="AC33" s="421" t="s">
        <v>494</v>
      </c>
      <c r="AD33" s="421" t="s">
        <v>494</v>
      </c>
      <c r="AE33" s="421" t="s">
        <v>494</v>
      </c>
      <c r="AF33" s="421" t="s">
        <v>494</v>
      </c>
      <c r="AG33" s="421" t="s">
        <v>494</v>
      </c>
      <c r="AH33" s="421"/>
    </row>
    <row r="34" spans="2:34">
      <c r="B34" s="417" t="str">
        <f t="shared" si="3"/>
        <v>神２８_００５</v>
      </c>
      <c r="C34" s="414" t="s">
        <v>612</v>
      </c>
      <c r="D34" s="432" t="s">
        <v>487</v>
      </c>
      <c r="E34" s="432" t="s">
        <v>497</v>
      </c>
      <c r="F34" s="421" t="s">
        <v>613</v>
      </c>
      <c r="G34" s="422">
        <v>42746</v>
      </c>
      <c r="H34" s="421" t="s">
        <v>614</v>
      </c>
      <c r="I34" s="421" t="s">
        <v>615</v>
      </c>
      <c r="J34" s="422" t="s">
        <v>494</v>
      </c>
      <c r="K34" s="422">
        <v>32082</v>
      </c>
      <c r="L34" s="421" t="s">
        <v>616</v>
      </c>
      <c r="M34" s="421" t="s">
        <v>617</v>
      </c>
      <c r="N34" s="421">
        <v>5</v>
      </c>
      <c r="O34" s="421" t="s">
        <v>157</v>
      </c>
      <c r="P34" s="421" t="s">
        <v>159</v>
      </c>
      <c r="Q34" s="421" t="s">
        <v>159</v>
      </c>
      <c r="R34" s="421" t="s">
        <v>159</v>
      </c>
      <c r="S34" s="421" t="s">
        <v>159</v>
      </c>
      <c r="T34" s="421" t="s">
        <v>159</v>
      </c>
      <c r="U34" s="421">
        <v>0</v>
      </c>
      <c r="V34" s="421" t="s">
        <v>494</v>
      </c>
      <c r="W34" s="421" t="s">
        <v>494</v>
      </c>
      <c r="X34" s="421" t="s">
        <v>494</v>
      </c>
      <c r="Y34" s="421" t="s">
        <v>494</v>
      </c>
      <c r="Z34" s="421" t="s">
        <v>494</v>
      </c>
      <c r="AA34" s="421" t="s">
        <v>494</v>
      </c>
      <c r="AB34" s="421" t="s">
        <v>494</v>
      </c>
      <c r="AC34" s="421" t="s">
        <v>494</v>
      </c>
      <c r="AD34" s="421" t="s">
        <v>494</v>
      </c>
      <c r="AE34" s="421" t="s">
        <v>494</v>
      </c>
      <c r="AF34" s="421" t="s">
        <v>494</v>
      </c>
      <c r="AG34" s="421" t="s">
        <v>494</v>
      </c>
      <c r="AH34" s="421"/>
    </row>
    <row r="35" spans="2:34">
      <c r="B35" s="417" t="str">
        <f t="shared" si="3"/>
        <v>神２６_００９</v>
      </c>
      <c r="C35" s="414" t="s">
        <v>603</v>
      </c>
      <c r="D35" s="432" t="s">
        <v>496</v>
      </c>
      <c r="E35" s="432" t="s">
        <v>561</v>
      </c>
      <c r="F35" s="421" t="s">
        <v>618</v>
      </c>
      <c r="G35" s="422">
        <v>41887</v>
      </c>
      <c r="H35" s="421" t="s">
        <v>619</v>
      </c>
      <c r="I35" s="421" t="s">
        <v>620</v>
      </c>
      <c r="J35" s="422" t="s">
        <v>494</v>
      </c>
      <c r="K35" s="422">
        <v>42094</v>
      </c>
      <c r="L35" s="421" t="s">
        <v>621</v>
      </c>
      <c r="M35" s="421" t="s">
        <v>622</v>
      </c>
      <c r="N35" s="421">
        <v>29</v>
      </c>
      <c r="O35" s="421" t="s">
        <v>157</v>
      </c>
      <c r="P35" s="421" t="s">
        <v>157</v>
      </c>
      <c r="Q35" s="421" t="s">
        <v>157</v>
      </c>
      <c r="R35" s="421" t="s">
        <v>157</v>
      </c>
      <c r="S35" s="421" t="s">
        <v>159</v>
      </c>
      <c r="T35" s="421" t="s">
        <v>159</v>
      </c>
      <c r="U35" s="421">
        <v>0</v>
      </c>
      <c r="V35" s="421" t="s">
        <v>494</v>
      </c>
      <c r="W35" s="421" t="s">
        <v>494</v>
      </c>
      <c r="X35" s="421" t="s">
        <v>494</v>
      </c>
      <c r="Y35" s="421" t="s">
        <v>494</v>
      </c>
      <c r="Z35" s="421" t="s">
        <v>494</v>
      </c>
      <c r="AA35" s="421" t="s">
        <v>494</v>
      </c>
      <c r="AB35" s="421" t="s">
        <v>494</v>
      </c>
      <c r="AC35" s="421" t="s">
        <v>494</v>
      </c>
      <c r="AD35" s="421" t="s">
        <v>494</v>
      </c>
      <c r="AE35" s="421" t="s">
        <v>494</v>
      </c>
      <c r="AF35" s="421" t="s">
        <v>494</v>
      </c>
      <c r="AG35" s="421" t="s">
        <v>494</v>
      </c>
      <c r="AH35" s="421"/>
    </row>
    <row r="36" spans="2:34">
      <c r="B36" s="417" t="str">
        <f t="shared" si="3"/>
        <v>神２６_０１０</v>
      </c>
      <c r="C36" s="414" t="s">
        <v>603</v>
      </c>
      <c r="D36" s="432" t="s">
        <v>496</v>
      </c>
      <c r="E36" s="432" t="s">
        <v>534</v>
      </c>
      <c r="F36" s="421" t="s">
        <v>623</v>
      </c>
      <c r="G36" s="422">
        <v>41890</v>
      </c>
      <c r="H36" s="421" t="s">
        <v>624</v>
      </c>
      <c r="I36" s="421" t="s">
        <v>625</v>
      </c>
      <c r="J36" s="422" t="s">
        <v>494</v>
      </c>
      <c r="K36" s="422">
        <v>42063</v>
      </c>
      <c r="L36" s="421" t="s">
        <v>626</v>
      </c>
      <c r="M36" s="421" t="s">
        <v>627</v>
      </c>
      <c r="N36" s="421">
        <v>8</v>
      </c>
      <c r="O36" s="421" t="s">
        <v>157</v>
      </c>
      <c r="P36" s="421" t="s">
        <v>157</v>
      </c>
      <c r="Q36" s="421" t="s">
        <v>157</v>
      </c>
      <c r="R36" s="421" t="s">
        <v>157</v>
      </c>
      <c r="S36" s="421" t="s">
        <v>157</v>
      </c>
      <c r="T36" s="421" t="s">
        <v>157</v>
      </c>
      <c r="U36" s="421">
        <v>0</v>
      </c>
      <c r="V36" s="421" t="s">
        <v>494</v>
      </c>
      <c r="W36" s="421" t="s">
        <v>494</v>
      </c>
      <c r="X36" s="421" t="s">
        <v>494</v>
      </c>
      <c r="Y36" s="421" t="s">
        <v>494</v>
      </c>
      <c r="Z36" s="421" t="s">
        <v>494</v>
      </c>
      <c r="AA36" s="421" t="s">
        <v>494</v>
      </c>
      <c r="AB36" s="421" t="s">
        <v>494</v>
      </c>
      <c r="AC36" s="421" t="s">
        <v>494</v>
      </c>
      <c r="AD36" s="421" t="s">
        <v>494</v>
      </c>
      <c r="AE36" s="421" t="s">
        <v>494</v>
      </c>
      <c r="AF36" s="421" t="s">
        <v>494</v>
      </c>
      <c r="AG36" s="421" t="s">
        <v>494</v>
      </c>
      <c r="AH36" s="421"/>
    </row>
    <row r="37" spans="2:34">
      <c r="B37" s="417" t="str">
        <f t="shared" si="3"/>
        <v>神３１_００３</v>
      </c>
      <c r="C37" s="414" t="s">
        <v>628</v>
      </c>
      <c r="D37" s="432" t="s">
        <v>487</v>
      </c>
      <c r="E37" s="432" t="s">
        <v>607</v>
      </c>
      <c r="F37" s="421" t="s">
        <v>629</v>
      </c>
      <c r="G37" s="422">
        <v>43759</v>
      </c>
      <c r="H37" s="421" t="s">
        <v>630</v>
      </c>
      <c r="I37" s="421" t="s">
        <v>631</v>
      </c>
      <c r="J37" s="422">
        <v>43952</v>
      </c>
      <c r="K37" s="422">
        <v>43922</v>
      </c>
      <c r="L37" s="421" t="s">
        <v>632</v>
      </c>
      <c r="M37" s="421" t="s">
        <v>633</v>
      </c>
      <c r="N37" s="421">
        <v>43</v>
      </c>
      <c r="O37" s="421" t="s">
        <v>157</v>
      </c>
      <c r="P37" s="421" t="s">
        <v>157</v>
      </c>
      <c r="Q37" s="421" t="s">
        <v>159</v>
      </c>
      <c r="R37" s="421" t="s">
        <v>159</v>
      </c>
      <c r="S37" s="421" t="s">
        <v>159</v>
      </c>
      <c r="T37" s="421" t="s">
        <v>159</v>
      </c>
      <c r="U37" s="421">
        <v>0</v>
      </c>
      <c r="V37" s="421" t="s">
        <v>494</v>
      </c>
      <c r="W37" s="421" t="s">
        <v>494</v>
      </c>
      <c r="X37" s="421" t="s">
        <v>494</v>
      </c>
      <c r="Y37" s="421" t="s">
        <v>494</v>
      </c>
      <c r="Z37" s="421" t="s">
        <v>494</v>
      </c>
      <c r="AA37" s="421" t="s">
        <v>494</v>
      </c>
      <c r="AB37" s="421" t="s">
        <v>494</v>
      </c>
      <c r="AC37" s="421" t="s">
        <v>494</v>
      </c>
      <c r="AD37" s="421" t="s">
        <v>494</v>
      </c>
      <c r="AE37" s="421" t="s">
        <v>494</v>
      </c>
      <c r="AF37" s="421" t="s">
        <v>494</v>
      </c>
      <c r="AG37" s="421" t="s">
        <v>494</v>
      </c>
      <c r="AH37" s="421"/>
    </row>
    <row r="38" spans="2:34">
      <c r="B38" s="417" t="str">
        <f t="shared" si="3"/>
        <v>神２３_０２１</v>
      </c>
      <c r="C38" s="414" t="s">
        <v>503</v>
      </c>
      <c r="D38" s="432" t="s">
        <v>496</v>
      </c>
      <c r="E38" s="432" t="s">
        <v>634</v>
      </c>
      <c r="F38" s="421" t="s">
        <v>635</v>
      </c>
      <c r="G38" s="422">
        <v>40996</v>
      </c>
      <c r="H38" s="421" t="s">
        <v>636</v>
      </c>
      <c r="I38" s="421" t="s">
        <v>637</v>
      </c>
      <c r="J38" s="422" t="s">
        <v>494</v>
      </c>
      <c r="K38" s="422">
        <v>39721</v>
      </c>
      <c r="L38" s="421" t="s">
        <v>638</v>
      </c>
      <c r="M38" s="421" t="s">
        <v>639</v>
      </c>
      <c r="N38" s="421">
        <v>33</v>
      </c>
      <c r="O38" s="421" t="s">
        <v>157</v>
      </c>
      <c r="P38" s="421" t="s">
        <v>158</v>
      </c>
      <c r="Q38" s="421" t="s">
        <v>159</v>
      </c>
      <c r="R38" s="421" t="s">
        <v>159</v>
      </c>
      <c r="S38" s="421" t="s">
        <v>159</v>
      </c>
      <c r="T38" s="421" t="s">
        <v>159</v>
      </c>
      <c r="U38" s="421">
        <v>0</v>
      </c>
      <c r="V38" s="421" t="s">
        <v>494</v>
      </c>
      <c r="W38" s="421" t="s">
        <v>494</v>
      </c>
      <c r="X38" s="421" t="s">
        <v>494</v>
      </c>
      <c r="Y38" s="421" t="s">
        <v>494</v>
      </c>
      <c r="Z38" s="421" t="s">
        <v>494</v>
      </c>
      <c r="AA38" s="421" t="s">
        <v>494</v>
      </c>
      <c r="AB38" s="421" t="s">
        <v>494</v>
      </c>
      <c r="AC38" s="421" t="s">
        <v>494</v>
      </c>
      <c r="AD38" s="421" t="s">
        <v>494</v>
      </c>
      <c r="AE38" s="421" t="s">
        <v>494</v>
      </c>
      <c r="AF38" s="421" t="s">
        <v>494</v>
      </c>
      <c r="AG38" s="421" t="s">
        <v>494</v>
      </c>
      <c r="AH38" s="421"/>
    </row>
    <row r="39" spans="2:34">
      <c r="B39" s="417" t="str">
        <f t="shared" si="3"/>
        <v>神２６_０２０</v>
      </c>
      <c r="C39" s="414" t="s">
        <v>603</v>
      </c>
      <c r="D39" s="432" t="s">
        <v>487</v>
      </c>
      <c r="E39" s="432" t="s">
        <v>640</v>
      </c>
      <c r="F39" s="421" t="s">
        <v>641</v>
      </c>
      <c r="G39" s="422">
        <v>42045</v>
      </c>
      <c r="H39" s="421" t="s">
        <v>642</v>
      </c>
      <c r="I39" s="421" t="s">
        <v>643</v>
      </c>
      <c r="J39" s="422">
        <v>42461</v>
      </c>
      <c r="K39" s="422">
        <v>42430</v>
      </c>
      <c r="L39" s="421" t="s">
        <v>644</v>
      </c>
      <c r="M39" s="421" t="s">
        <v>645</v>
      </c>
      <c r="N39" s="421">
        <v>34</v>
      </c>
      <c r="O39" s="421" t="s">
        <v>157</v>
      </c>
      <c r="P39" s="421" t="s">
        <v>157</v>
      </c>
      <c r="Q39" s="421" t="s">
        <v>159</v>
      </c>
      <c r="R39" s="421" t="s">
        <v>157</v>
      </c>
      <c r="S39" s="421" t="s">
        <v>157</v>
      </c>
      <c r="T39" s="421" t="s">
        <v>159</v>
      </c>
      <c r="U39" s="421">
        <v>0</v>
      </c>
      <c r="V39" s="421" t="s">
        <v>494</v>
      </c>
      <c r="W39" s="421" t="s">
        <v>494</v>
      </c>
      <c r="X39" s="421" t="s">
        <v>494</v>
      </c>
      <c r="Y39" s="421" t="s">
        <v>494</v>
      </c>
      <c r="Z39" s="421" t="s">
        <v>494</v>
      </c>
      <c r="AA39" s="421" t="s">
        <v>494</v>
      </c>
      <c r="AB39" s="421" t="s">
        <v>494</v>
      </c>
      <c r="AC39" s="421" t="s">
        <v>494</v>
      </c>
      <c r="AD39" s="421" t="s">
        <v>494</v>
      </c>
      <c r="AE39" s="421" t="s">
        <v>494</v>
      </c>
      <c r="AF39" s="421" t="s">
        <v>494</v>
      </c>
      <c r="AG39" s="421" t="s">
        <v>494</v>
      </c>
      <c r="AH39" s="421"/>
    </row>
    <row r="40" spans="2:34">
      <c r="B40" s="417" t="str">
        <f t="shared" si="3"/>
        <v>神２６_０１９</v>
      </c>
      <c r="C40" s="414" t="s">
        <v>603</v>
      </c>
      <c r="D40" s="432" t="s">
        <v>496</v>
      </c>
      <c r="E40" s="432" t="s">
        <v>504</v>
      </c>
      <c r="F40" s="421" t="s">
        <v>646</v>
      </c>
      <c r="G40" s="422">
        <v>42033</v>
      </c>
      <c r="H40" s="421" t="s">
        <v>647</v>
      </c>
      <c r="I40" s="421" t="s">
        <v>648</v>
      </c>
      <c r="J40" s="422" t="s">
        <v>494</v>
      </c>
      <c r="K40" s="422">
        <v>42205</v>
      </c>
      <c r="L40" s="421" t="s">
        <v>649</v>
      </c>
      <c r="M40" s="421" t="s">
        <v>650</v>
      </c>
      <c r="N40" s="421">
        <v>15</v>
      </c>
      <c r="O40" s="421" t="s">
        <v>157</v>
      </c>
      <c r="P40" s="421" t="s">
        <v>157</v>
      </c>
      <c r="Q40" s="421" t="s">
        <v>157</v>
      </c>
      <c r="R40" s="421" t="s">
        <v>157</v>
      </c>
      <c r="S40" s="421" t="s">
        <v>157</v>
      </c>
      <c r="T40" s="421" t="s">
        <v>159</v>
      </c>
      <c r="U40" s="421">
        <v>0</v>
      </c>
      <c r="V40" s="421" t="s">
        <v>494</v>
      </c>
      <c r="W40" s="421" t="s">
        <v>494</v>
      </c>
      <c r="X40" s="421" t="s">
        <v>494</v>
      </c>
      <c r="Y40" s="421" t="s">
        <v>494</v>
      </c>
      <c r="Z40" s="421" t="s">
        <v>494</v>
      </c>
      <c r="AA40" s="421" t="s">
        <v>494</v>
      </c>
      <c r="AB40" s="421" t="s">
        <v>494</v>
      </c>
      <c r="AC40" s="421" t="s">
        <v>494</v>
      </c>
      <c r="AD40" s="421" t="s">
        <v>494</v>
      </c>
      <c r="AE40" s="421" t="s">
        <v>494</v>
      </c>
      <c r="AF40" s="421" t="s">
        <v>494</v>
      </c>
      <c r="AG40" s="421" t="s">
        <v>494</v>
      </c>
      <c r="AH40" s="421"/>
    </row>
    <row r="41" spans="2:34">
      <c r="B41" s="417" t="str">
        <f t="shared" si="3"/>
        <v>神２６_０１７</v>
      </c>
      <c r="C41" s="414" t="s">
        <v>603</v>
      </c>
      <c r="D41" s="432" t="s">
        <v>496</v>
      </c>
      <c r="E41" s="432" t="s">
        <v>540</v>
      </c>
      <c r="F41" s="421" t="s">
        <v>651</v>
      </c>
      <c r="G41" s="422">
        <v>42024</v>
      </c>
      <c r="H41" s="421" t="s">
        <v>652</v>
      </c>
      <c r="I41" s="421" t="s">
        <v>653</v>
      </c>
      <c r="J41" s="422" t="s">
        <v>494</v>
      </c>
      <c r="K41" s="422">
        <v>42286</v>
      </c>
      <c r="L41" s="421" t="s">
        <v>654</v>
      </c>
      <c r="M41" s="421" t="s">
        <v>655</v>
      </c>
      <c r="N41" s="421">
        <v>20</v>
      </c>
      <c r="O41" s="421" t="s">
        <v>157</v>
      </c>
      <c r="P41" s="421" t="s">
        <v>157</v>
      </c>
      <c r="Q41" s="421" t="s">
        <v>157</v>
      </c>
      <c r="R41" s="421" t="s">
        <v>157</v>
      </c>
      <c r="S41" s="421" t="s">
        <v>159</v>
      </c>
      <c r="T41" s="421" t="s">
        <v>159</v>
      </c>
      <c r="U41" s="421">
        <v>0</v>
      </c>
      <c r="V41" s="421" t="s">
        <v>494</v>
      </c>
      <c r="W41" s="421" t="s">
        <v>494</v>
      </c>
      <c r="X41" s="421" t="s">
        <v>494</v>
      </c>
      <c r="Y41" s="421" t="s">
        <v>494</v>
      </c>
      <c r="Z41" s="421" t="s">
        <v>494</v>
      </c>
      <c r="AA41" s="421" t="s">
        <v>494</v>
      </c>
      <c r="AB41" s="421" t="s">
        <v>494</v>
      </c>
      <c r="AC41" s="421" t="s">
        <v>494</v>
      </c>
      <c r="AD41" s="421" t="s">
        <v>494</v>
      </c>
      <c r="AE41" s="421" t="s">
        <v>494</v>
      </c>
      <c r="AF41" s="421" t="s">
        <v>494</v>
      </c>
      <c r="AG41" s="421" t="s">
        <v>494</v>
      </c>
      <c r="AH41" s="421"/>
    </row>
    <row r="42" spans="2:34">
      <c r="B42" s="417" t="str">
        <f t="shared" ref="B42:B73" si="6">C42&amp;"_"&amp;E42</f>
        <v>神２６_０２１</v>
      </c>
      <c r="C42" s="414" t="s">
        <v>603</v>
      </c>
      <c r="D42" s="432" t="s">
        <v>496</v>
      </c>
      <c r="E42" s="432" t="s">
        <v>634</v>
      </c>
      <c r="F42" s="421" t="s">
        <v>656</v>
      </c>
      <c r="G42" s="422">
        <v>42047</v>
      </c>
      <c r="H42" s="421" t="s">
        <v>657</v>
      </c>
      <c r="I42" s="421" t="s">
        <v>658</v>
      </c>
      <c r="J42" s="422" t="s">
        <v>494</v>
      </c>
      <c r="K42" s="422">
        <v>42429</v>
      </c>
      <c r="L42" s="421" t="s">
        <v>659</v>
      </c>
      <c r="M42" s="421" t="s">
        <v>660</v>
      </c>
      <c r="N42" s="421">
        <v>48</v>
      </c>
      <c r="O42" s="421" t="s">
        <v>157</v>
      </c>
      <c r="P42" s="421" t="s">
        <v>157</v>
      </c>
      <c r="Q42" s="421" t="s">
        <v>157</v>
      </c>
      <c r="R42" s="421" t="s">
        <v>157</v>
      </c>
      <c r="S42" s="421" t="s">
        <v>157</v>
      </c>
      <c r="T42" s="421" t="s">
        <v>159</v>
      </c>
      <c r="U42" s="421">
        <v>0</v>
      </c>
      <c r="V42" s="421" t="s">
        <v>494</v>
      </c>
      <c r="W42" s="421" t="s">
        <v>494</v>
      </c>
      <c r="X42" s="421" t="s">
        <v>494</v>
      </c>
      <c r="Y42" s="421" t="s">
        <v>494</v>
      </c>
      <c r="Z42" s="421" t="s">
        <v>494</v>
      </c>
      <c r="AA42" s="421" t="s">
        <v>494</v>
      </c>
      <c r="AB42" s="421" t="s">
        <v>494</v>
      </c>
      <c r="AC42" s="421" t="s">
        <v>494</v>
      </c>
      <c r="AD42" s="421" t="s">
        <v>494</v>
      </c>
      <c r="AE42" s="421" t="s">
        <v>494</v>
      </c>
      <c r="AF42" s="421" t="s">
        <v>494</v>
      </c>
      <c r="AG42" s="421" t="s">
        <v>494</v>
      </c>
      <c r="AH42" s="421"/>
    </row>
    <row r="43" spans="2:34">
      <c r="B43" s="417" t="str">
        <f t="shared" si="6"/>
        <v>神２４_０１４</v>
      </c>
      <c r="C43" s="414" t="s">
        <v>495</v>
      </c>
      <c r="D43" s="432" t="s">
        <v>496</v>
      </c>
      <c r="E43" s="432" t="s">
        <v>661</v>
      </c>
      <c r="F43" s="421" t="s">
        <v>662</v>
      </c>
      <c r="G43" s="422">
        <v>41109</v>
      </c>
      <c r="H43" s="421" t="s">
        <v>663</v>
      </c>
      <c r="I43" s="421" t="s">
        <v>664</v>
      </c>
      <c r="J43" s="422" t="s">
        <v>494</v>
      </c>
      <c r="K43" s="422">
        <v>41487</v>
      </c>
      <c r="L43" s="421" t="s">
        <v>538</v>
      </c>
      <c r="M43" s="421" t="s">
        <v>539</v>
      </c>
      <c r="N43" s="421">
        <v>50</v>
      </c>
      <c r="O43" s="421" t="s">
        <v>157</v>
      </c>
      <c r="P43" s="421" t="s">
        <v>157</v>
      </c>
      <c r="Q43" s="421" t="s">
        <v>157</v>
      </c>
      <c r="R43" s="421" t="s">
        <v>157</v>
      </c>
      <c r="S43" s="421" t="s">
        <v>157</v>
      </c>
      <c r="T43" s="421" t="s">
        <v>157</v>
      </c>
      <c r="U43" s="421">
        <v>0</v>
      </c>
      <c r="V43" s="421" t="s">
        <v>494</v>
      </c>
      <c r="W43" s="421" t="s">
        <v>494</v>
      </c>
      <c r="X43" s="421" t="s">
        <v>494</v>
      </c>
      <c r="Y43" s="421" t="s">
        <v>494</v>
      </c>
      <c r="Z43" s="421" t="s">
        <v>494</v>
      </c>
      <c r="AA43" s="421" t="s">
        <v>494</v>
      </c>
      <c r="AB43" s="421" t="s">
        <v>494</v>
      </c>
      <c r="AC43" s="421" t="s">
        <v>494</v>
      </c>
      <c r="AD43" s="421" t="s">
        <v>494</v>
      </c>
      <c r="AE43" s="421" t="s">
        <v>494</v>
      </c>
      <c r="AF43" s="421" t="s">
        <v>494</v>
      </c>
      <c r="AG43" s="421" t="s">
        <v>494</v>
      </c>
      <c r="AH43" s="421"/>
    </row>
    <row r="44" spans="2:34">
      <c r="B44" s="417" t="str">
        <f t="shared" si="6"/>
        <v>神２４_０２６</v>
      </c>
      <c r="C44" s="414" t="s">
        <v>495</v>
      </c>
      <c r="D44" s="432" t="s">
        <v>496</v>
      </c>
      <c r="E44" s="432" t="s">
        <v>665</v>
      </c>
      <c r="F44" s="421" t="s">
        <v>666</v>
      </c>
      <c r="G44" s="422">
        <v>41240</v>
      </c>
      <c r="H44" s="421" t="s">
        <v>667</v>
      </c>
      <c r="I44" s="421" t="s">
        <v>668</v>
      </c>
      <c r="J44" s="422" t="s">
        <v>494</v>
      </c>
      <c r="K44" s="422">
        <v>41364</v>
      </c>
      <c r="L44" s="421" t="s">
        <v>669</v>
      </c>
      <c r="M44" s="421" t="s">
        <v>670</v>
      </c>
      <c r="N44" s="421">
        <v>32</v>
      </c>
      <c r="O44" s="421" t="s">
        <v>157</v>
      </c>
      <c r="P44" s="421" t="s">
        <v>157</v>
      </c>
      <c r="Q44" s="421" t="s">
        <v>157</v>
      </c>
      <c r="R44" s="421" t="s">
        <v>157</v>
      </c>
      <c r="S44" s="421" t="s">
        <v>157</v>
      </c>
      <c r="T44" s="421" t="s">
        <v>159</v>
      </c>
      <c r="U44" s="421">
        <v>0</v>
      </c>
      <c r="V44" s="421" t="s">
        <v>494</v>
      </c>
      <c r="W44" s="421" t="s">
        <v>494</v>
      </c>
      <c r="X44" s="421" t="s">
        <v>494</v>
      </c>
      <c r="Y44" s="421" t="s">
        <v>494</v>
      </c>
      <c r="Z44" s="421" t="s">
        <v>494</v>
      </c>
      <c r="AA44" s="421" t="s">
        <v>494</v>
      </c>
      <c r="AB44" s="421" t="s">
        <v>494</v>
      </c>
      <c r="AC44" s="421" t="s">
        <v>494</v>
      </c>
      <c r="AD44" s="421" t="s">
        <v>494</v>
      </c>
      <c r="AE44" s="421" t="s">
        <v>494</v>
      </c>
      <c r="AF44" s="421" t="s">
        <v>494</v>
      </c>
      <c r="AG44" s="421" t="s">
        <v>494</v>
      </c>
      <c r="AH44" s="421"/>
    </row>
    <row r="45" spans="2:34">
      <c r="B45" s="417" t="str">
        <f t="shared" si="6"/>
        <v>神２４_０２９</v>
      </c>
      <c r="C45" s="414" t="s">
        <v>495</v>
      </c>
      <c r="D45" s="432" t="s">
        <v>496</v>
      </c>
      <c r="E45" s="432" t="s">
        <v>671</v>
      </c>
      <c r="F45" s="421" t="s">
        <v>672</v>
      </c>
      <c r="G45" s="422">
        <v>41306</v>
      </c>
      <c r="H45" s="421" t="s">
        <v>673</v>
      </c>
      <c r="I45" s="421" t="s">
        <v>674</v>
      </c>
      <c r="J45" s="422" t="s">
        <v>494</v>
      </c>
      <c r="K45" s="422">
        <v>41029</v>
      </c>
      <c r="L45" s="421" t="s">
        <v>675</v>
      </c>
      <c r="M45" s="421" t="s">
        <v>676</v>
      </c>
      <c r="N45" s="421">
        <v>19</v>
      </c>
      <c r="O45" s="421" t="s">
        <v>157</v>
      </c>
      <c r="P45" s="421" t="s">
        <v>157</v>
      </c>
      <c r="Q45" s="421" t="s">
        <v>157</v>
      </c>
      <c r="R45" s="421" t="s">
        <v>157</v>
      </c>
      <c r="S45" s="421" t="s">
        <v>157</v>
      </c>
      <c r="T45" s="421" t="s">
        <v>157</v>
      </c>
      <c r="U45" s="421">
        <v>0</v>
      </c>
      <c r="V45" s="421" t="s">
        <v>494</v>
      </c>
      <c r="W45" s="421" t="s">
        <v>494</v>
      </c>
      <c r="X45" s="421" t="s">
        <v>494</v>
      </c>
      <c r="Y45" s="421" t="s">
        <v>494</v>
      </c>
      <c r="Z45" s="421" t="s">
        <v>494</v>
      </c>
      <c r="AA45" s="421" t="s">
        <v>494</v>
      </c>
      <c r="AB45" s="421" t="s">
        <v>494</v>
      </c>
      <c r="AC45" s="421" t="s">
        <v>494</v>
      </c>
      <c r="AD45" s="421" t="s">
        <v>494</v>
      </c>
      <c r="AE45" s="421" t="s">
        <v>494</v>
      </c>
      <c r="AF45" s="421" t="s">
        <v>494</v>
      </c>
      <c r="AG45" s="421" t="s">
        <v>494</v>
      </c>
      <c r="AH45" s="421"/>
    </row>
    <row r="46" spans="2:34">
      <c r="B46" s="417" t="str">
        <f t="shared" si="6"/>
        <v>神２４_００９</v>
      </c>
      <c r="C46" s="414" t="s">
        <v>495</v>
      </c>
      <c r="D46" s="432" t="s">
        <v>496</v>
      </c>
      <c r="E46" s="432" t="s">
        <v>561</v>
      </c>
      <c r="F46" s="421" t="s">
        <v>677</v>
      </c>
      <c r="G46" s="422">
        <v>41074</v>
      </c>
      <c r="H46" s="421" t="s">
        <v>678</v>
      </c>
      <c r="I46" s="421" t="s">
        <v>679</v>
      </c>
      <c r="J46" s="422" t="s">
        <v>494</v>
      </c>
      <c r="K46" s="422">
        <v>38694</v>
      </c>
      <c r="L46" s="421" t="s">
        <v>514</v>
      </c>
      <c r="M46" s="421" t="s">
        <v>680</v>
      </c>
      <c r="N46" s="421">
        <v>12</v>
      </c>
      <c r="O46" s="421" t="s">
        <v>157</v>
      </c>
      <c r="P46" s="421" t="s">
        <v>157</v>
      </c>
      <c r="Q46" s="421" t="s">
        <v>159</v>
      </c>
      <c r="R46" s="421" t="s">
        <v>157</v>
      </c>
      <c r="S46" s="421" t="s">
        <v>157</v>
      </c>
      <c r="T46" s="421" t="s">
        <v>159</v>
      </c>
      <c r="U46" s="421">
        <v>0</v>
      </c>
      <c r="V46" s="421" t="s">
        <v>494</v>
      </c>
      <c r="W46" s="421" t="s">
        <v>494</v>
      </c>
      <c r="X46" s="421" t="s">
        <v>494</v>
      </c>
      <c r="Y46" s="421" t="s">
        <v>494</v>
      </c>
      <c r="Z46" s="421" t="s">
        <v>494</v>
      </c>
      <c r="AA46" s="421" t="s">
        <v>494</v>
      </c>
      <c r="AB46" s="421" t="s">
        <v>494</v>
      </c>
      <c r="AC46" s="421" t="s">
        <v>494</v>
      </c>
      <c r="AD46" s="421" t="s">
        <v>494</v>
      </c>
      <c r="AE46" s="421" t="s">
        <v>494</v>
      </c>
      <c r="AF46" s="421" t="s">
        <v>494</v>
      </c>
      <c r="AG46" s="421" t="s">
        <v>494</v>
      </c>
      <c r="AH46" s="421"/>
    </row>
    <row r="47" spans="2:34">
      <c r="B47" s="417" t="str">
        <f t="shared" si="6"/>
        <v>神２７_００６</v>
      </c>
      <c r="C47" s="414" t="s">
        <v>681</v>
      </c>
      <c r="D47" s="432" t="s">
        <v>682</v>
      </c>
      <c r="E47" s="432" t="s">
        <v>572</v>
      </c>
      <c r="F47" s="421" t="s">
        <v>683</v>
      </c>
      <c r="G47" s="422">
        <v>42227</v>
      </c>
      <c r="H47" s="421" t="s">
        <v>684</v>
      </c>
      <c r="I47" s="421" t="s">
        <v>685</v>
      </c>
      <c r="J47" s="422">
        <v>42614</v>
      </c>
      <c r="K47" s="422">
        <v>42576</v>
      </c>
      <c r="L47" s="421" t="s">
        <v>538</v>
      </c>
      <c r="M47" s="421" t="s">
        <v>539</v>
      </c>
      <c r="N47" s="421">
        <v>70</v>
      </c>
      <c r="O47" s="421" t="s">
        <v>157</v>
      </c>
      <c r="P47" s="421" t="s">
        <v>157</v>
      </c>
      <c r="Q47" s="421" t="s">
        <v>157</v>
      </c>
      <c r="R47" s="421" t="s">
        <v>157</v>
      </c>
      <c r="S47" s="421" t="s">
        <v>157</v>
      </c>
      <c r="T47" s="421" t="s">
        <v>157</v>
      </c>
      <c r="U47" s="421">
        <v>0</v>
      </c>
      <c r="V47" s="421" t="s">
        <v>494</v>
      </c>
      <c r="W47" s="421" t="s">
        <v>494</v>
      </c>
      <c r="X47" s="421" t="s">
        <v>494</v>
      </c>
      <c r="Y47" s="421" t="s">
        <v>494</v>
      </c>
      <c r="Z47" s="421" t="s">
        <v>494</v>
      </c>
      <c r="AA47" s="421" t="s">
        <v>494</v>
      </c>
      <c r="AB47" s="421" t="s">
        <v>494</v>
      </c>
      <c r="AC47" s="421" t="s">
        <v>494</v>
      </c>
      <c r="AD47" s="421" t="s">
        <v>494</v>
      </c>
      <c r="AE47" s="421" t="s">
        <v>494</v>
      </c>
      <c r="AF47" s="421" t="s">
        <v>494</v>
      </c>
      <c r="AG47" s="421" t="s">
        <v>494</v>
      </c>
      <c r="AH47" s="421"/>
    </row>
    <row r="48" spans="2:34">
      <c r="B48" s="417" t="str">
        <f t="shared" si="6"/>
        <v>神２６_０１２</v>
      </c>
      <c r="C48" s="414" t="s">
        <v>603</v>
      </c>
      <c r="D48" s="432" t="s">
        <v>496</v>
      </c>
      <c r="E48" s="432" t="s">
        <v>686</v>
      </c>
      <c r="F48" s="421" t="s">
        <v>687</v>
      </c>
      <c r="G48" s="422">
        <v>41928</v>
      </c>
      <c r="H48" s="421" t="s">
        <v>688</v>
      </c>
      <c r="I48" s="421" t="s">
        <v>689</v>
      </c>
      <c r="J48" s="422" t="s">
        <v>494</v>
      </c>
      <c r="K48" s="422">
        <v>42089</v>
      </c>
      <c r="L48" s="421" t="s">
        <v>690</v>
      </c>
      <c r="M48" s="421" t="s">
        <v>691</v>
      </c>
      <c r="N48" s="421">
        <v>30</v>
      </c>
      <c r="O48" s="421" t="s">
        <v>157</v>
      </c>
      <c r="P48" s="421" t="s">
        <v>157</v>
      </c>
      <c r="Q48" s="421" t="s">
        <v>157</v>
      </c>
      <c r="R48" s="421" t="s">
        <v>157</v>
      </c>
      <c r="S48" s="421" t="s">
        <v>157</v>
      </c>
      <c r="T48" s="421" t="s">
        <v>157</v>
      </c>
      <c r="U48" s="421">
        <v>0</v>
      </c>
      <c r="V48" s="421" t="s">
        <v>494</v>
      </c>
      <c r="W48" s="421" t="s">
        <v>494</v>
      </c>
      <c r="X48" s="421" t="s">
        <v>494</v>
      </c>
      <c r="Y48" s="421" t="s">
        <v>494</v>
      </c>
      <c r="Z48" s="421" t="s">
        <v>494</v>
      </c>
      <c r="AA48" s="421" t="s">
        <v>494</v>
      </c>
      <c r="AB48" s="421" t="s">
        <v>494</v>
      </c>
      <c r="AC48" s="421" t="s">
        <v>494</v>
      </c>
      <c r="AD48" s="421" t="s">
        <v>494</v>
      </c>
      <c r="AE48" s="421" t="s">
        <v>494</v>
      </c>
      <c r="AF48" s="421" t="s">
        <v>494</v>
      </c>
      <c r="AG48" s="421" t="s">
        <v>494</v>
      </c>
      <c r="AH48" s="421"/>
    </row>
    <row r="49" spans="2:34">
      <c r="B49" s="417" t="str">
        <f t="shared" si="6"/>
        <v>神３０_０１０</v>
      </c>
      <c r="C49" s="414" t="s">
        <v>692</v>
      </c>
      <c r="D49" s="432" t="s">
        <v>487</v>
      </c>
      <c r="E49" s="432" t="s">
        <v>534</v>
      </c>
      <c r="F49" s="421" t="s">
        <v>693</v>
      </c>
      <c r="G49" s="422">
        <v>43524</v>
      </c>
      <c r="H49" s="421" t="s">
        <v>694</v>
      </c>
      <c r="I49" s="421" t="s">
        <v>695</v>
      </c>
      <c r="J49" s="422">
        <v>44044</v>
      </c>
      <c r="K49" s="422">
        <v>43918</v>
      </c>
      <c r="L49" s="421" t="s">
        <v>538</v>
      </c>
      <c r="M49" s="421" t="s">
        <v>539</v>
      </c>
      <c r="N49" s="421">
        <v>65</v>
      </c>
      <c r="O49" s="421" t="s">
        <v>157</v>
      </c>
      <c r="P49" s="421" t="s">
        <v>158</v>
      </c>
      <c r="Q49" s="421" t="s">
        <v>157</v>
      </c>
      <c r="R49" s="421" t="s">
        <v>157</v>
      </c>
      <c r="S49" s="421" t="s">
        <v>157</v>
      </c>
      <c r="T49" s="421" t="s">
        <v>157</v>
      </c>
      <c r="U49" s="421">
        <v>0</v>
      </c>
      <c r="V49" s="421" t="s">
        <v>494</v>
      </c>
      <c r="W49" s="421" t="s">
        <v>494</v>
      </c>
      <c r="X49" s="421" t="s">
        <v>494</v>
      </c>
      <c r="Y49" s="421" t="s">
        <v>494</v>
      </c>
      <c r="Z49" s="421" t="s">
        <v>494</v>
      </c>
      <c r="AA49" s="421" t="s">
        <v>494</v>
      </c>
      <c r="AB49" s="421" t="s">
        <v>494</v>
      </c>
      <c r="AC49" s="421" t="s">
        <v>494</v>
      </c>
      <c r="AD49" s="421" t="s">
        <v>494</v>
      </c>
      <c r="AE49" s="421" t="s">
        <v>494</v>
      </c>
      <c r="AF49" s="421" t="s">
        <v>494</v>
      </c>
      <c r="AG49" s="421" t="s">
        <v>494</v>
      </c>
      <c r="AH49" s="421"/>
    </row>
    <row r="50" spans="2:34">
      <c r="B50" s="417" t="str">
        <f t="shared" si="6"/>
        <v>神２６_００６</v>
      </c>
      <c r="C50" s="414" t="s">
        <v>603</v>
      </c>
      <c r="D50" s="432" t="s">
        <v>496</v>
      </c>
      <c r="E50" s="432" t="s">
        <v>572</v>
      </c>
      <c r="F50" s="421" t="s">
        <v>696</v>
      </c>
      <c r="G50" s="422">
        <v>41835</v>
      </c>
      <c r="H50" s="421" t="s">
        <v>697</v>
      </c>
      <c r="I50" s="421" t="s">
        <v>698</v>
      </c>
      <c r="J50" s="422" t="s">
        <v>494</v>
      </c>
      <c r="K50" s="422">
        <v>42104</v>
      </c>
      <c r="L50" s="421" t="s">
        <v>514</v>
      </c>
      <c r="M50" s="421" t="s">
        <v>680</v>
      </c>
      <c r="N50" s="421">
        <v>29</v>
      </c>
      <c r="O50" s="421" t="s">
        <v>157</v>
      </c>
      <c r="P50" s="421" t="s">
        <v>157</v>
      </c>
      <c r="Q50" s="421" t="s">
        <v>157</v>
      </c>
      <c r="R50" s="421" t="s">
        <v>157</v>
      </c>
      <c r="S50" s="421" t="s">
        <v>157</v>
      </c>
      <c r="T50" s="421" t="s">
        <v>159</v>
      </c>
      <c r="U50" s="421">
        <v>0</v>
      </c>
      <c r="V50" s="421" t="s">
        <v>494</v>
      </c>
      <c r="W50" s="421" t="s">
        <v>494</v>
      </c>
      <c r="X50" s="421" t="s">
        <v>494</v>
      </c>
      <c r="Y50" s="421" t="s">
        <v>494</v>
      </c>
      <c r="Z50" s="421" t="s">
        <v>494</v>
      </c>
      <c r="AA50" s="421" t="s">
        <v>494</v>
      </c>
      <c r="AB50" s="421" t="s">
        <v>494</v>
      </c>
      <c r="AC50" s="421" t="s">
        <v>494</v>
      </c>
      <c r="AD50" s="421" t="s">
        <v>494</v>
      </c>
      <c r="AE50" s="421" t="s">
        <v>494</v>
      </c>
      <c r="AF50" s="421" t="s">
        <v>494</v>
      </c>
      <c r="AG50" s="421" t="s">
        <v>494</v>
      </c>
      <c r="AH50" s="421"/>
    </row>
    <row r="51" spans="2:34">
      <c r="B51" s="417" t="str">
        <f t="shared" si="6"/>
        <v>神３０_００８</v>
      </c>
      <c r="C51" s="414" t="s">
        <v>692</v>
      </c>
      <c r="D51" s="432" t="s">
        <v>487</v>
      </c>
      <c r="E51" s="432" t="s">
        <v>551</v>
      </c>
      <c r="F51" s="421" t="s">
        <v>699</v>
      </c>
      <c r="G51" s="422">
        <v>43493</v>
      </c>
      <c r="H51" s="421" t="s">
        <v>700</v>
      </c>
      <c r="I51" s="421" t="s">
        <v>701</v>
      </c>
      <c r="J51" s="422" t="s">
        <v>494</v>
      </c>
      <c r="K51" s="422">
        <v>43785</v>
      </c>
      <c r="L51" s="421" t="s">
        <v>538</v>
      </c>
      <c r="M51" s="421" t="s">
        <v>539</v>
      </c>
      <c r="N51" s="421">
        <v>54</v>
      </c>
      <c r="O51" s="421" t="s">
        <v>157</v>
      </c>
      <c r="P51" s="421" t="s">
        <v>158</v>
      </c>
      <c r="Q51" s="421" t="s">
        <v>157</v>
      </c>
      <c r="R51" s="421" t="s">
        <v>157</v>
      </c>
      <c r="S51" s="421" t="s">
        <v>157</v>
      </c>
      <c r="T51" s="421" t="s">
        <v>157</v>
      </c>
      <c r="U51" s="421">
        <v>0</v>
      </c>
      <c r="V51" s="421" t="s">
        <v>494</v>
      </c>
      <c r="W51" s="421" t="s">
        <v>494</v>
      </c>
      <c r="X51" s="421" t="s">
        <v>494</v>
      </c>
      <c r="Y51" s="421" t="s">
        <v>494</v>
      </c>
      <c r="Z51" s="421" t="s">
        <v>494</v>
      </c>
      <c r="AA51" s="421" t="s">
        <v>494</v>
      </c>
      <c r="AB51" s="421" t="s">
        <v>494</v>
      </c>
      <c r="AC51" s="421" t="s">
        <v>494</v>
      </c>
      <c r="AD51" s="421" t="s">
        <v>494</v>
      </c>
      <c r="AE51" s="421" t="s">
        <v>494</v>
      </c>
      <c r="AF51" s="421" t="s">
        <v>494</v>
      </c>
      <c r="AG51" s="421" t="s">
        <v>494</v>
      </c>
      <c r="AH51" s="421"/>
    </row>
    <row r="52" spans="2:34">
      <c r="B52" s="417" t="str">
        <f t="shared" si="6"/>
        <v>神３１_００２</v>
      </c>
      <c r="C52" s="414" t="s">
        <v>628</v>
      </c>
      <c r="D52" s="432" t="s">
        <v>487</v>
      </c>
      <c r="E52" s="432" t="s">
        <v>702</v>
      </c>
      <c r="F52" s="421" t="s">
        <v>703</v>
      </c>
      <c r="G52" s="422">
        <v>43748</v>
      </c>
      <c r="H52" s="421" t="s">
        <v>704</v>
      </c>
      <c r="I52" s="421" t="s">
        <v>705</v>
      </c>
      <c r="J52" s="422">
        <v>43922</v>
      </c>
      <c r="K52" s="422">
        <v>43889</v>
      </c>
      <c r="L52" s="421" t="s">
        <v>706</v>
      </c>
      <c r="M52" s="421" t="s">
        <v>707</v>
      </c>
      <c r="N52" s="421">
        <v>20</v>
      </c>
      <c r="O52" s="421" t="s">
        <v>157</v>
      </c>
      <c r="P52" s="421" t="s">
        <v>157</v>
      </c>
      <c r="Q52" s="421" t="s">
        <v>157</v>
      </c>
      <c r="R52" s="421" t="s">
        <v>157</v>
      </c>
      <c r="S52" s="421" t="s">
        <v>157</v>
      </c>
      <c r="T52" s="421" t="s">
        <v>157</v>
      </c>
      <c r="U52" s="421">
        <v>0</v>
      </c>
      <c r="V52" s="421" t="s">
        <v>494</v>
      </c>
      <c r="W52" s="421" t="s">
        <v>494</v>
      </c>
      <c r="X52" s="421" t="s">
        <v>494</v>
      </c>
      <c r="Y52" s="421" t="s">
        <v>494</v>
      </c>
      <c r="Z52" s="421" t="s">
        <v>494</v>
      </c>
      <c r="AA52" s="421" t="s">
        <v>494</v>
      </c>
      <c r="AB52" s="421" t="s">
        <v>494</v>
      </c>
      <c r="AC52" s="421" t="s">
        <v>494</v>
      </c>
      <c r="AD52" s="421" t="s">
        <v>494</v>
      </c>
      <c r="AE52" s="421" t="s">
        <v>494</v>
      </c>
      <c r="AF52" s="421" t="s">
        <v>494</v>
      </c>
      <c r="AG52" s="421" t="s">
        <v>494</v>
      </c>
      <c r="AH52" s="421"/>
    </row>
    <row r="53" spans="2:34">
      <c r="B53" s="417" t="str">
        <f t="shared" si="6"/>
        <v>神３０_００３</v>
      </c>
      <c r="C53" s="414" t="s">
        <v>692</v>
      </c>
      <c r="D53" s="432" t="s">
        <v>487</v>
      </c>
      <c r="E53" s="432" t="s">
        <v>607</v>
      </c>
      <c r="F53" s="421" t="s">
        <v>708</v>
      </c>
      <c r="G53" s="422">
        <v>43454</v>
      </c>
      <c r="H53" s="421" t="s">
        <v>709</v>
      </c>
      <c r="I53" s="421" t="s">
        <v>710</v>
      </c>
      <c r="J53" s="422">
        <v>43922</v>
      </c>
      <c r="K53" s="422">
        <v>43889</v>
      </c>
      <c r="L53" s="421" t="s">
        <v>538</v>
      </c>
      <c r="M53" s="421" t="s">
        <v>539</v>
      </c>
      <c r="N53" s="421">
        <v>67</v>
      </c>
      <c r="O53" s="421" t="s">
        <v>157</v>
      </c>
      <c r="P53" s="421" t="s">
        <v>157</v>
      </c>
      <c r="Q53" s="421" t="s">
        <v>157</v>
      </c>
      <c r="R53" s="421" t="s">
        <v>157</v>
      </c>
      <c r="S53" s="421" t="s">
        <v>157</v>
      </c>
      <c r="T53" s="421" t="s">
        <v>157</v>
      </c>
      <c r="U53" s="421">
        <v>0</v>
      </c>
      <c r="V53" s="421" t="s">
        <v>494</v>
      </c>
      <c r="W53" s="421" t="s">
        <v>494</v>
      </c>
      <c r="X53" s="421" t="s">
        <v>494</v>
      </c>
      <c r="Y53" s="421" t="s">
        <v>494</v>
      </c>
      <c r="Z53" s="421" t="s">
        <v>494</v>
      </c>
      <c r="AA53" s="421" t="s">
        <v>494</v>
      </c>
      <c r="AB53" s="421" t="s">
        <v>494</v>
      </c>
      <c r="AC53" s="421" t="s">
        <v>494</v>
      </c>
      <c r="AD53" s="421" t="s">
        <v>494</v>
      </c>
      <c r="AE53" s="421" t="s">
        <v>494</v>
      </c>
      <c r="AF53" s="421" t="s">
        <v>494</v>
      </c>
      <c r="AG53" s="421" t="s">
        <v>494</v>
      </c>
      <c r="AH53" s="421"/>
    </row>
    <row r="54" spans="2:34">
      <c r="B54" s="417" t="str">
        <f t="shared" si="6"/>
        <v>神２３_０１１</v>
      </c>
      <c r="C54" s="414" t="s">
        <v>503</v>
      </c>
      <c r="D54" s="432" t="s">
        <v>496</v>
      </c>
      <c r="E54" s="432" t="s">
        <v>711</v>
      </c>
      <c r="F54" s="421" t="s">
        <v>712</v>
      </c>
      <c r="G54" s="422">
        <v>40949</v>
      </c>
      <c r="H54" s="421" t="s">
        <v>713</v>
      </c>
      <c r="I54" s="421" t="s">
        <v>714</v>
      </c>
      <c r="J54" s="422" t="s">
        <v>494</v>
      </c>
      <c r="K54" s="422">
        <v>41305</v>
      </c>
      <c r="L54" s="421" t="s">
        <v>715</v>
      </c>
      <c r="M54" s="421" t="s">
        <v>716</v>
      </c>
      <c r="N54" s="421">
        <v>69</v>
      </c>
      <c r="O54" s="421" t="s">
        <v>157</v>
      </c>
      <c r="P54" s="421" t="s">
        <v>158</v>
      </c>
      <c r="Q54" s="421" t="s">
        <v>157</v>
      </c>
      <c r="R54" s="421" t="s">
        <v>157</v>
      </c>
      <c r="S54" s="421" t="s">
        <v>157</v>
      </c>
      <c r="T54" s="421" t="s">
        <v>159</v>
      </c>
      <c r="U54" s="421">
        <v>0</v>
      </c>
      <c r="V54" s="421" t="s">
        <v>494</v>
      </c>
      <c r="W54" s="421" t="s">
        <v>494</v>
      </c>
      <c r="X54" s="421" t="s">
        <v>494</v>
      </c>
      <c r="Y54" s="421" t="s">
        <v>494</v>
      </c>
      <c r="Z54" s="421" t="s">
        <v>494</v>
      </c>
      <c r="AA54" s="421" t="s">
        <v>494</v>
      </c>
      <c r="AB54" s="421" t="s">
        <v>494</v>
      </c>
      <c r="AC54" s="421" t="s">
        <v>494</v>
      </c>
      <c r="AD54" s="421" t="s">
        <v>494</v>
      </c>
      <c r="AE54" s="421" t="s">
        <v>494</v>
      </c>
      <c r="AF54" s="421" t="s">
        <v>494</v>
      </c>
      <c r="AG54" s="421" t="s">
        <v>494</v>
      </c>
      <c r="AH54" s="421"/>
    </row>
    <row r="55" spans="2:34">
      <c r="B55" s="417" t="str">
        <f t="shared" si="6"/>
        <v>神２３_０１８</v>
      </c>
      <c r="C55" s="414" t="s">
        <v>503</v>
      </c>
      <c r="D55" s="432" t="s">
        <v>496</v>
      </c>
      <c r="E55" s="432" t="s">
        <v>717</v>
      </c>
      <c r="F55" s="421" t="s">
        <v>718</v>
      </c>
      <c r="G55" s="422">
        <v>40989</v>
      </c>
      <c r="H55" s="421" t="s">
        <v>719</v>
      </c>
      <c r="I55" s="421" t="s">
        <v>720</v>
      </c>
      <c r="J55" s="422" t="s">
        <v>494</v>
      </c>
      <c r="K55" s="422">
        <v>41305</v>
      </c>
      <c r="L55" s="421" t="s">
        <v>715</v>
      </c>
      <c r="M55" s="421" t="s">
        <v>716</v>
      </c>
      <c r="N55" s="421">
        <v>60</v>
      </c>
      <c r="O55" s="421" t="s">
        <v>157</v>
      </c>
      <c r="P55" s="421" t="s">
        <v>158</v>
      </c>
      <c r="Q55" s="421" t="s">
        <v>157</v>
      </c>
      <c r="R55" s="421" t="s">
        <v>157</v>
      </c>
      <c r="S55" s="421" t="s">
        <v>157</v>
      </c>
      <c r="T55" s="421" t="s">
        <v>159</v>
      </c>
      <c r="U55" s="421">
        <v>0</v>
      </c>
      <c r="V55" s="421" t="s">
        <v>494</v>
      </c>
      <c r="W55" s="421" t="s">
        <v>494</v>
      </c>
      <c r="X55" s="421" t="s">
        <v>494</v>
      </c>
      <c r="Y55" s="421" t="s">
        <v>494</v>
      </c>
      <c r="Z55" s="421" t="s">
        <v>494</v>
      </c>
      <c r="AA55" s="421" t="s">
        <v>494</v>
      </c>
      <c r="AB55" s="421" t="s">
        <v>494</v>
      </c>
      <c r="AC55" s="421" t="s">
        <v>494</v>
      </c>
      <c r="AD55" s="421" t="s">
        <v>494</v>
      </c>
      <c r="AE55" s="421" t="s">
        <v>494</v>
      </c>
      <c r="AF55" s="421" t="s">
        <v>494</v>
      </c>
      <c r="AG55" s="421" t="s">
        <v>494</v>
      </c>
      <c r="AH55" s="421"/>
    </row>
    <row r="56" spans="2:34">
      <c r="B56" s="417" t="str">
        <f t="shared" si="6"/>
        <v>神２５_０１３</v>
      </c>
      <c r="C56" s="414" t="s">
        <v>486</v>
      </c>
      <c r="D56" s="432" t="s">
        <v>496</v>
      </c>
      <c r="E56" s="432" t="s">
        <v>721</v>
      </c>
      <c r="F56" s="421" t="s">
        <v>722</v>
      </c>
      <c r="G56" s="422">
        <v>41592</v>
      </c>
      <c r="H56" s="421" t="s">
        <v>723</v>
      </c>
      <c r="I56" s="421" t="s">
        <v>724</v>
      </c>
      <c r="J56" s="422" t="s">
        <v>494</v>
      </c>
      <c r="K56" s="422">
        <v>41973</v>
      </c>
      <c r="L56" s="421" t="s">
        <v>715</v>
      </c>
      <c r="M56" s="421" t="s">
        <v>716</v>
      </c>
      <c r="N56" s="421">
        <v>69</v>
      </c>
      <c r="O56" s="421" t="s">
        <v>157</v>
      </c>
      <c r="P56" s="421" t="s">
        <v>158</v>
      </c>
      <c r="Q56" s="421" t="s">
        <v>157</v>
      </c>
      <c r="R56" s="421" t="s">
        <v>157</v>
      </c>
      <c r="S56" s="421" t="s">
        <v>157</v>
      </c>
      <c r="T56" s="421" t="s">
        <v>159</v>
      </c>
      <c r="U56" s="421">
        <v>0</v>
      </c>
      <c r="V56" s="421" t="s">
        <v>494</v>
      </c>
      <c r="W56" s="421" t="s">
        <v>494</v>
      </c>
      <c r="X56" s="421" t="s">
        <v>494</v>
      </c>
      <c r="Y56" s="421" t="s">
        <v>494</v>
      </c>
      <c r="Z56" s="421" t="s">
        <v>494</v>
      </c>
      <c r="AA56" s="421" t="s">
        <v>494</v>
      </c>
      <c r="AB56" s="421" t="s">
        <v>494</v>
      </c>
      <c r="AC56" s="421" t="s">
        <v>494</v>
      </c>
      <c r="AD56" s="421" t="s">
        <v>494</v>
      </c>
      <c r="AE56" s="421" t="s">
        <v>494</v>
      </c>
      <c r="AF56" s="421" t="s">
        <v>494</v>
      </c>
      <c r="AG56" s="421" t="s">
        <v>494</v>
      </c>
      <c r="AH56" s="421"/>
    </row>
    <row r="57" spans="2:34">
      <c r="B57" s="417" t="str">
        <f t="shared" si="6"/>
        <v>神２４_００３</v>
      </c>
      <c r="C57" s="414" t="s">
        <v>495</v>
      </c>
      <c r="D57" s="432" t="s">
        <v>496</v>
      </c>
      <c r="E57" s="432" t="s">
        <v>607</v>
      </c>
      <c r="F57" s="421" t="s">
        <v>725</v>
      </c>
      <c r="G57" s="422">
        <v>41001</v>
      </c>
      <c r="H57" s="421" t="s">
        <v>726</v>
      </c>
      <c r="I57" s="421" t="s">
        <v>727</v>
      </c>
      <c r="J57" s="422" t="s">
        <v>494</v>
      </c>
      <c r="K57" s="422">
        <v>41364</v>
      </c>
      <c r="L57" s="421" t="s">
        <v>715</v>
      </c>
      <c r="M57" s="421" t="s">
        <v>716</v>
      </c>
      <c r="N57" s="421">
        <v>48</v>
      </c>
      <c r="O57" s="421" t="s">
        <v>157</v>
      </c>
      <c r="P57" s="421" t="s">
        <v>158</v>
      </c>
      <c r="Q57" s="421" t="s">
        <v>157</v>
      </c>
      <c r="R57" s="421" t="s">
        <v>157</v>
      </c>
      <c r="S57" s="421" t="s">
        <v>157</v>
      </c>
      <c r="T57" s="421" t="s">
        <v>159</v>
      </c>
      <c r="U57" s="421">
        <v>0</v>
      </c>
      <c r="V57" s="421" t="s">
        <v>494</v>
      </c>
      <c r="W57" s="421" t="s">
        <v>494</v>
      </c>
      <c r="X57" s="421" t="s">
        <v>494</v>
      </c>
      <c r="Y57" s="421" t="s">
        <v>494</v>
      </c>
      <c r="Z57" s="421" t="s">
        <v>494</v>
      </c>
      <c r="AA57" s="421" t="s">
        <v>494</v>
      </c>
      <c r="AB57" s="421" t="s">
        <v>494</v>
      </c>
      <c r="AC57" s="421" t="s">
        <v>494</v>
      </c>
      <c r="AD57" s="421" t="s">
        <v>494</v>
      </c>
      <c r="AE57" s="421" t="s">
        <v>494</v>
      </c>
      <c r="AF57" s="421" t="s">
        <v>494</v>
      </c>
      <c r="AG57" s="421" t="s">
        <v>494</v>
      </c>
      <c r="AH57" s="421"/>
    </row>
    <row r="58" spans="2:34">
      <c r="B58" s="417" t="str">
        <f t="shared" si="6"/>
        <v>神２４_０２４</v>
      </c>
      <c r="C58" s="414" t="s">
        <v>495</v>
      </c>
      <c r="D58" s="432" t="s">
        <v>496</v>
      </c>
      <c r="E58" s="432" t="s">
        <v>585</v>
      </c>
      <c r="F58" s="421" t="s">
        <v>728</v>
      </c>
      <c r="G58" s="422">
        <v>41204</v>
      </c>
      <c r="H58" s="421" t="s">
        <v>729</v>
      </c>
      <c r="I58" s="421" t="s">
        <v>730</v>
      </c>
      <c r="J58" s="422" t="s">
        <v>494</v>
      </c>
      <c r="K58" s="422">
        <v>41365</v>
      </c>
      <c r="L58" s="421" t="s">
        <v>715</v>
      </c>
      <c r="M58" s="421" t="s">
        <v>716</v>
      </c>
      <c r="N58" s="421">
        <v>30</v>
      </c>
      <c r="O58" s="421" t="s">
        <v>157</v>
      </c>
      <c r="P58" s="421" t="s">
        <v>157</v>
      </c>
      <c r="Q58" s="421" t="s">
        <v>157</v>
      </c>
      <c r="R58" s="421" t="s">
        <v>157</v>
      </c>
      <c r="S58" s="421" t="s">
        <v>157</v>
      </c>
      <c r="T58" s="421" t="s">
        <v>157</v>
      </c>
      <c r="U58" s="421">
        <v>0</v>
      </c>
      <c r="V58" s="421" t="s">
        <v>494</v>
      </c>
      <c r="W58" s="421" t="s">
        <v>494</v>
      </c>
      <c r="X58" s="421" t="s">
        <v>494</v>
      </c>
      <c r="Y58" s="421" t="s">
        <v>494</v>
      </c>
      <c r="Z58" s="421" t="s">
        <v>494</v>
      </c>
      <c r="AA58" s="421" t="s">
        <v>494</v>
      </c>
      <c r="AB58" s="421" t="s">
        <v>494</v>
      </c>
      <c r="AC58" s="421" t="s">
        <v>494</v>
      </c>
      <c r="AD58" s="421" t="s">
        <v>494</v>
      </c>
      <c r="AE58" s="421" t="s">
        <v>494</v>
      </c>
      <c r="AF58" s="421" t="s">
        <v>494</v>
      </c>
      <c r="AG58" s="421" t="s">
        <v>494</v>
      </c>
      <c r="AH58" s="421"/>
    </row>
    <row r="59" spans="2:34">
      <c r="B59" s="417" t="str">
        <f t="shared" si="6"/>
        <v>神２４_０２８</v>
      </c>
      <c r="C59" s="414" t="s">
        <v>495</v>
      </c>
      <c r="D59" s="432" t="s">
        <v>496</v>
      </c>
      <c r="E59" s="432" t="s">
        <v>731</v>
      </c>
      <c r="F59" s="421" t="s">
        <v>732</v>
      </c>
      <c r="G59" s="422">
        <v>41298</v>
      </c>
      <c r="H59" s="421" t="s">
        <v>733</v>
      </c>
      <c r="I59" s="421" t="s">
        <v>734</v>
      </c>
      <c r="J59" s="422" t="s">
        <v>494</v>
      </c>
      <c r="K59" s="422">
        <v>41452</v>
      </c>
      <c r="L59" s="421" t="s">
        <v>715</v>
      </c>
      <c r="M59" s="421" t="s">
        <v>735</v>
      </c>
      <c r="N59" s="421">
        <v>28</v>
      </c>
      <c r="O59" s="421" t="s">
        <v>157</v>
      </c>
      <c r="P59" s="421" t="s">
        <v>157</v>
      </c>
      <c r="Q59" s="421" t="s">
        <v>157</v>
      </c>
      <c r="R59" s="421" t="s">
        <v>157</v>
      </c>
      <c r="S59" s="421" t="s">
        <v>157</v>
      </c>
      <c r="T59" s="421" t="s">
        <v>157</v>
      </c>
      <c r="U59" s="421">
        <v>0</v>
      </c>
      <c r="V59" s="421" t="s">
        <v>494</v>
      </c>
      <c r="W59" s="421" t="s">
        <v>494</v>
      </c>
      <c r="X59" s="421" t="s">
        <v>494</v>
      </c>
      <c r="Y59" s="421" t="s">
        <v>494</v>
      </c>
      <c r="Z59" s="421" t="s">
        <v>494</v>
      </c>
      <c r="AA59" s="421" t="s">
        <v>494</v>
      </c>
      <c r="AB59" s="421" t="s">
        <v>494</v>
      </c>
      <c r="AC59" s="421" t="s">
        <v>494</v>
      </c>
      <c r="AD59" s="421" t="s">
        <v>494</v>
      </c>
      <c r="AE59" s="421" t="s">
        <v>494</v>
      </c>
      <c r="AF59" s="421" t="s">
        <v>494</v>
      </c>
      <c r="AG59" s="421" t="s">
        <v>494</v>
      </c>
      <c r="AH59" s="421"/>
    </row>
    <row r="60" spans="2:34">
      <c r="B60" s="417" t="str">
        <f t="shared" si="6"/>
        <v>神２０２０_００５</v>
      </c>
      <c r="C60" s="414" t="s">
        <v>736</v>
      </c>
      <c r="D60" s="432" t="s">
        <v>487</v>
      </c>
      <c r="E60" s="432" t="s">
        <v>497</v>
      </c>
      <c r="F60" s="421" t="s">
        <v>737</v>
      </c>
      <c r="G60" s="422">
        <v>44183</v>
      </c>
      <c r="H60" s="421" t="s">
        <v>738</v>
      </c>
      <c r="I60" s="421" t="s">
        <v>739</v>
      </c>
      <c r="J60" s="422">
        <v>44501</v>
      </c>
      <c r="K60" s="422">
        <v>44469</v>
      </c>
      <c r="L60" s="421" t="s">
        <v>538</v>
      </c>
      <c r="M60" s="421" t="s">
        <v>539</v>
      </c>
      <c r="N60" s="421">
        <v>71</v>
      </c>
      <c r="O60" s="421" t="s">
        <v>157</v>
      </c>
      <c r="P60" s="421" t="s">
        <v>158</v>
      </c>
      <c r="Q60" s="421" t="s">
        <v>157</v>
      </c>
      <c r="R60" s="421" t="s">
        <v>157</v>
      </c>
      <c r="S60" s="421" t="s">
        <v>157</v>
      </c>
      <c r="T60" s="421" t="s">
        <v>157</v>
      </c>
      <c r="U60" s="421">
        <v>0</v>
      </c>
      <c r="V60" s="421" t="s">
        <v>494</v>
      </c>
      <c r="W60" s="421" t="s">
        <v>494</v>
      </c>
      <c r="X60" s="421" t="s">
        <v>494</v>
      </c>
      <c r="Y60" s="421" t="s">
        <v>494</v>
      </c>
      <c r="Z60" s="421" t="s">
        <v>494</v>
      </c>
      <c r="AA60" s="421" t="s">
        <v>494</v>
      </c>
      <c r="AB60" s="421" t="s">
        <v>494</v>
      </c>
      <c r="AC60" s="421" t="s">
        <v>494</v>
      </c>
      <c r="AD60" s="421" t="s">
        <v>494</v>
      </c>
      <c r="AE60" s="421" t="s">
        <v>494</v>
      </c>
      <c r="AF60" s="421" t="s">
        <v>494</v>
      </c>
      <c r="AG60" s="421" t="s">
        <v>494</v>
      </c>
      <c r="AH60" s="421"/>
    </row>
    <row r="61" spans="2:34">
      <c r="B61" s="417" t="str">
        <f t="shared" si="6"/>
        <v>神２８_００３</v>
      </c>
      <c r="C61" s="414" t="s">
        <v>612</v>
      </c>
      <c r="D61" s="432" t="s">
        <v>496</v>
      </c>
      <c r="E61" s="432" t="s">
        <v>607</v>
      </c>
      <c r="F61" s="421" t="s">
        <v>740</v>
      </c>
      <c r="G61" s="422">
        <v>42516</v>
      </c>
      <c r="H61" s="421" t="s">
        <v>741</v>
      </c>
      <c r="I61" s="421" t="s">
        <v>742</v>
      </c>
      <c r="J61" s="422">
        <v>42552</v>
      </c>
      <c r="K61" s="422">
        <v>42551</v>
      </c>
      <c r="L61" s="421" t="s">
        <v>743</v>
      </c>
      <c r="M61" s="421" t="s">
        <v>744</v>
      </c>
      <c r="N61" s="421">
        <v>23</v>
      </c>
      <c r="O61" s="421" t="s">
        <v>157</v>
      </c>
      <c r="P61" s="421" t="s">
        <v>157</v>
      </c>
      <c r="Q61" s="421" t="s">
        <v>157</v>
      </c>
      <c r="R61" s="421" t="s">
        <v>157</v>
      </c>
      <c r="S61" s="421" t="s">
        <v>157</v>
      </c>
      <c r="T61" s="421" t="s">
        <v>157</v>
      </c>
      <c r="U61" s="421">
        <v>0</v>
      </c>
      <c r="V61" s="421" t="s">
        <v>494</v>
      </c>
      <c r="W61" s="421" t="s">
        <v>494</v>
      </c>
      <c r="X61" s="421" t="s">
        <v>494</v>
      </c>
      <c r="Y61" s="421" t="s">
        <v>494</v>
      </c>
      <c r="Z61" s="421" t="s">
        <v>494</v>
      </c>
      <c r="AA61" s="421" t="s">
        <v>494</v>
      </c>
      <c r="AB61" s="421" t="s">
        <v>494</v>
      </c>
      <c r="AC61" s="421" t="s">
        <v>494</v>
      </c>
      <c r="AD61" s="421" t="s">
        <v>494</v>
      </c>
      <c r="AE61" s="421" t="s">
        <v>494</v>
      </c>
      <c r="AF61" s="421" t="s">
        <v>494</v>
      </c>
      <c r="AG61" s="421" t="s">
        <v>494</v>
      </c>
      <c r="AH61" s="421"/>
    </row>
    <row r="62" spans="2:34">
      <c r="B62" s="417" t="str">
        <f t="shared" si="6"/>
        <v>神２６_０１６</v>
      </c>
      <c r="C62" s="414" t="s">
        <v>603</v>
      </c>
      <c r="D62" s="432" t="s">
        <v>496</v>
      </c>
      <c r="E62" s="432" t="s">
        <v>544</v>
      </c>
      <c r="F62" s="421" t="s">
        <v>745</v>
      </c>
      <c r="G62" s="422">
        <v>42017</v>
      </c>
      <c r="H62" s="421" t="s">
        <v>746</v>
      </c>
      <c r="I62" s="421" t="s">
        <v>747</v>
      </c>
      <c r="J62" s="422" t="s">
        <v>494</v>
      </c>
      <c r="K62" s="422">
        <v>42275</v>
      </c>
      <c r="L62" s="421" t="s">
        <v>690</v>
      </c>
      <c r="M62" s="421" t="s">
        <v>691</v>
      </c>
      <c r="N62" s="421">
        <v>49</v>
      </c>
      <c r="O62" s="421" t="s">
        <v>157</v>
      </c>
      <c r="P62" s="421" t="s">
        <v>157</v>
      </c>
      <c r="Q62" s="421" t="s">
        <v>157</v>
      </c>
      <c r="R62" s="421" t="s">
        <v>157</v>
      </c>
      <c r="S62" s="421" t="s">
        <v>157</v>
      </c>
      <c r="T62" s="421" t="s">
        <v>157</v>
      </c>
      <c r="U62" s="421">
        <v>0</v>
      </c>
      <c r="V62" s="421" t="s">
        <v>494</v>
      </c>
      <c r="W62" s="421" t="s">
        <v>494</v>
      </c>
      <c r="X62" s="421" t="s">
        <v>494</v>
      </c>
      <c r="Y62" s="421" t="s">
        <v>494</v>
      </c>
      <c r="Z62" s="421" t="s">
        <v>494</v>
      </c>
      <c r="AA62" s="421" t="s">
        <v>494</v>
      </c>
      <c r="AB62" s="421" t="s">
        <v>494</v>
      </c>
      <c r="AC62" s="421" t="s">
        <v>494</v>
      </c>
      <c r="AD62" s="421" t="s">
        <v>494</v>
      </c>
      <c r="AE62" s="421" t="s">
        <v>494</v>
      </c>
      <c r="AF62" s="421" t="s">
        <v>494</v>
      </c>
      <c r="AG62" s="421" t="s">
        <v>494</v>
      </c>
      <c r="AH62" s="421"/>
    </row>
    <row r="63" spans="2:34">
      <c r="B63" s="417" t="str">
        <f t="shared" si="6"/>
        <v>神２６_０２４</v>
      </c>
      <c r="C63" s="414" t="s">
        <v>603</v>
      </c>
      <c r="D63" s="432" t="s">
        <v>496</v>
      </c>
      <c r="E63" s="432" t="s">
        <v>585</v>
      </c>
      <c r="F63" s="421" t="s">
        <v>748</v>
      </c>
      <c r="G63" s="422">
        <v>42054</v>
      </c>
      <c r="H63" s="421" t="s">
        <v>749</v>
      </c>
      <c r="I63" s="421" t="s">
        <v>750</v>
      </c>
      <c r="J63" s="422" t="s">
        <v>494</v>
      </c>
      <c r="K63" s="422">
        <v>42396</v>
      </c>
      <c r="L63" s="421" t="s">
        <v>690</v>
      </c>
      <c r="M63" s="421" t="s">
        <v>691</v>
      </c>
      <c r="N63" s="421">
        <v>52</v>
      </c>
      <c r="O63" s="421" t="s">
        <v>157</v>
      </c>
      <c r="P63" s="421" t="s">
        <v>158</v>
      </c>
      <c r="Q63" s="421" t="s">
        <v>157</v>
      </c>
      <c r="R63" s="421" t="s">
        <v>157</v>
      </c>
      <c r="S63" s="421" t="s">
        <v>157</v>
      </c>
      <c r="T63" s="421" t="s">
        <v>157</v>
      </c>
      <c r="U63" s="421">
        <v>0</v>
      </c>
      <c r="V63" s="421" t="s">
        <v>494</v>
      </c>
      <c r="W63" s="421" t="s">
        <v>494</v>
      </c>
      <c r="X63" s="421" t="s">
        <v>494</v>
      </c>
      <c r="Y63" s="421" t="s">
        <v>494</v>
      </c>
      <c r="Z63" s="421" t="s">
        <v>494</v>
      </c>
      <c r="AA63" s="421" t="s">
        <v>494</v>
      </c>
      <c r="AB63" s="421" t="s">
        <v>494</v>
      </c>
      <c r="AC63" s="421" t="s">
        <v>494</v>
      </c>
      <c r="AD63" s="421" t="s">
        <v>494</v>
      </c>
      <c r="AE63" s="421" t="s">
        <v>494</v>
      </c>
      <c r="AF63" s="421" t="s">
        <v>494</v>
      </c>
      <c r="AG63" s="421" t="s">
        <v>494</v>
      </c>
      <c r="AH63" s="421"/>
    </row>
    <row r="64" spans="2:34">
      <c r="B64" s="417" t="str">
        <f t="shared" si="6"/>
        <v>神２７_００２</v>
      </c>
      <c r="C64" s="414" t="s">
        <v>681</v>
      </c>
      <c r="D64" s="432" t="s">
        <v>496</v>
      </c>
      <c r="E64" s="432" t="s">
        <v>702</v>
      </c>
      <c r="F64" s="421" t="s">
        <v>751</v>
      </c>
      <c r="G64" s="422">
        <v>42173</v>
      </c>
      <c r="H64" s="421" t="s">
        <v>752</v>
      </c>
      <c r="I64" s="421" t="s">
        <v>753</v>
      </c>
      <c r="J64" s="422" t="s">
        <v>494</v>
      </c>
      <c r="K64" s="422">
        <v>42487</v>
      </c>
      <c r="L64" s="421" t="s">
        <v>690</v>
      </c>
      <c r="M64" s="421" t="s">
        <v>691</v>
      </c>
      <c r="N64" s="421">
        <v>36</v>
      </c>
      <c r="O64" s="421" t="s">
        <v>157</v>
      </c>
      <c r="P64" s="421" t="s">
        <v>158</v>
      </c>
      <c r="Q64" s="421" t="s">
        <v>157</v>
      </c>
      <c r="R64" s="421" t="s">
        <v>157</v>
      </c>
      <c r="S64" s="421" t="s">
        <v>157</v>
      </c>
      <c r="T64" s="421" t="s">
        <v>157</v>
      </c>
      <c r="U64" s="421">
        <v>0</v>
      </c>
      <c r="V64" s="421" t="s">
        <v>494</v>
      </c>
      <c r="W64" s="421" t="s">
        <v>494</v>
      </c>
      <c r="X64" s="421" t="s">
        <v>494</v>
      </c>
      <c r="Y64" s="421" t="s">
        <v>494</v>
      </c>
      <c r="Z64" s="421" t="s">
        <v>494</v>
      </c>
      <c r="AA64" s="421" t="s">
        <v>494</v>
      </c>
      <c r="AB64" s="421" t="s">
        <v>494</v>
      </c>
      <c r="AC64" s="421" t="s">
        <v>494</v>
      </c>
      <c r="AD64" s="421" t="s">
        <v>494</v>
      </c>
      <c r="AE64" s="421" t="s">
        <v>494</v>
      </c>
      <c r="AF64" s="421" t="s">
        <v>494</v>
      </c>
      <c r="AG64" s="421" t="s">
        <v>494</v>
      </c>
      <c r="AH64" s="421"/>
    </row>
    <row r="65" spans="2:34">
      <c r="B65" s="417" t="str">
        <f t="shared" si="6"/>
        <v>神２７_００５</v>
      </c>
      <c r="C65" s="414" t="s">
        <v>681</v>
      </c>
      <c r="D65" s="432" t="s">
        <v>496</v>
      </c>
      <c r="E65" s="432" t="s">
        <v>497</v>
      </c>
      <c r="F65" s="421" t="s">
        <v>754</v>
      </c>
      <c r="G65" s="422">
        <v>42199</v>
      </c>
      <c r="H65" s="421" t="s">
        <v>755</v>
      </c>
      <c r="I65" s="421" t="s">
        <v>756</v>
      </c>
      <c r="J65" s="422" t="s">
        <v>494</v>
      </c>
      <c r="K65" s="422">
        <v>42394</v>
      </c>
      <c r="L65" s="421" t="s">
        <v>690</v>
      </c>
      <c r="M65" s="421" t="s">
        <v>757</v>
      </c>
      <c r="N65" s="421">
        <v>50</v>
      </c>
      <c r="O65" s="421" t="s">
        <v>157</v>
      </c>
      <c r="P65" s="421" t="s">
        <v>158</v>
      </c>
      <c r="Q65" s="421" t="s">
        <v>157</v>
      </c>
      <c r="R65" s="421" t="s">
        <v>157</v>
      </c>
      <c r="S65" s="421" t="s">
        <v>157</v>
      </c>
      <c r="T65" s="421" t="s">
        <v>157</v>
      </c>
      <c r="U65" s="421">
        <v>0</v>
      </c>
      <c r="V65" s="421" t="s">
        <v>494</v>
      </c>
      <c r="W65" s="421" t="s">
        <v>494</v>
      </c>
      <c r="X65" s="421" t="s">
        <v>494</v>
      </c>
      <c r="Y65" s="421" t="s">
        <v>494</v>
      </c>
      <c r="Z65" s="421" t="s">
        <v>494</v>
      </c>
      <c r="AA65" s="421" t="s">
        <v>494</v>
      </c>
      <c r="AB65" s="421" t="s">
        <v>494</v>
      </c>
      <c r="AC65" s="421" t="s">
        <v>494</v>
      </c>
      <c r="AD65" s="421" t="s">
        <v>494</v>
      </c>
      <c r="AE65" s="421" t="s">
        <v>494</v>
      </c>
      <c r="AF65" s="421" t="s">
        <v>494</v>
      </c>
      <c r="AG65" s="421" t="s">
        <v>494</v>
      </c>
      <c r="AH65" s="421"/>
    </row>
    <row r="66" spans="2:34">
      <c r="B66" s="417" t="str">
        <f t="shared" si="6"/>
        <v>神２７_０１３</v>
      </c>
      <c r="C66" s="414" t="s">
        <v>681</v>
      </c>
      <c r="D66" s="432" t="s">
        <v>496</v>
      </c>
      <c r="E66" s="432" t="s">
        <v>721</v>
      </c>
      <c r="F66" s="421" t="s">
        <v>758</v>
      </c>
      <c r="G66" s="422">
        <v>42426</v>
      </c>
      <c r="H66" s="421" t="s">
        <v>759</v>
      </c>
      <c r="I66" s="421" t="s">
        <v>760</v>
      </c>
      <c r="J66" s="422">
        <v>42644</v>
      </c>
      <c r="K66" s="422">
        <v>42611</v>
      </c>
      <c r="L66" s="421" t="s">
        <v>690</v>
      </c>
      <c r="M66" s="421" t="s">
        <v>691</v>
      </c>
      <c r="N66" s="421">
        <v>54</v>
      </c>
      <c r="O66" s="421" t="s">
        <v>157</v>
      </c>
      <c r="P66" s="421" t="s">
        <v>158</v>
      </c>
      <c r="Q66" s="421" t="s">
        <v>157</v>
      </c>
      <c r="R66" s="421" t="s">
        <v>157</v>
      </c>
      <c r="S66" s="421" t="s">
        <v>157</v>
      </c>
      <c r="T66" s="421" t="s">
        <v>157</v>
      </c>
      <c r="U66" s="421">
        <v>0</v>
      </c>
      <c r="V66" s="421" t="s">
        <v>494</v>
      </c>
      <c r="W66" s="421" t="s">
        <v>494</v>
      </c>
      <c r="X66" s="421" t="s">
        <v>494</v>
      </c>
      <c r="Y66" s="421" t="s">
        <v>494</v>
      </c>
      <c r="Z66" s="421" t="s">
        <v>494</v>
      </c>
      <c r="AA66" s="421" t="s">
        <v>494</v>
      </c>
      <c r="AB66" s="421" t="s">
        <v>494</v>
      </c>
      <c r="AC66" s="421" t="s">
        <v>494</v>
      </c>
      <c r="AD66" s="421" t="s">
        <v>494</v>
      </c>
      <c r="AE66" s="421" t="s">
        <v>494</v>
      </c>
      <c r="AF66" s="421" t="s">
        <v>494</v>
      </c>
      <c r="AG66" s="421" t="s">
        <v>494</v>
      </c>
      <c r="AH66" s="421"/>
    </row>
    <row r="67" spans="2:34">
      <c r="B67" s="417" t="str">
        <f t="shared" si="6"/>
        <v>神２７_０１０</v>
      </c>
      <c r="C67" s="414" t="s">
        <v>681</v>
      </c>
      <c r="D67" s="432" t="s">
        <v>496</v>
      </c>
      <c r="E67" s="432" t="s">
        <v>534</v>
      </c>
      <c r="F67" s="421" t="s">
        <v>761</v>
      </c>
      <c r="G67" s="422">
        <v>42338</v>
      </c>
      <c r="H67" s="421" t="s">
        <v>762</v>
      </c>
      <c r="I67" s="421" t="s">
        <v>763</v>
      </c>
      <c r="J67" s="422">
        <v>42644</v>
      </c>
      <c r="K67" s="422">
        <v>42607</v>
      </c>
      <c r="L67" s="421" t="s">
        <v>690</v>
      </c>
      <c r="M67" s="421" t="s">
        <v>691</v>
      </c>
      <c r="N67" s="421">
        <v>58</v>
      </c>
      <c r="O67" s="421" t="s">
        <v>157</v>
      </c>
      <c r="P67" s="421" t="s">
        <v>158</v>
      </c>
      <c r="Q67" s="421" t="s">
        <v>157</v>
      </c>
      <c r="R67" s="421" t="s">
        <v>157</v>
      </c>
      <c r="S67" s="421" t="s">
        <v>157</v>
      </c>
      <c r="T67" s="421" t="s">
        <v>157</v>
      </c>
      <c r="U67" s="421">
        <v>0</v>
      </c>
      <c r="V67" s="421" t="s">
        <v>494</v>
      </c>
      <c r="W67" s="421" t="s">
        <v>494</v>
      </c>
      <c r="X67" s="421" t="s">
        <v>494</v>
      </c>
      <c r="Y67" s="421" t="s">
        <v>494</v>
      </c>
      <c r="Z67" s="421" t="s">
        <v>494</v>
      </c>
      <c r="AA67" s="421" t="s">
        <v>494</v>
      </c>
      <c r="AB67" s="421" t="s">
        <v>494</v>
      </c>
      <c r="AC67" s="421" t="s">
        <v>494</v>
      </c>
      <c r="AD67" s="421" t="s">
        <v>494</v>
      </c>
      <c r="AE67" s="421" t="s">
        <v>494</v>
      </c>
      <c r="AF67" s="421" t="s">
        <v>494</v>
      </c>
      <c r="AG67" s="421" t="s">
        <v>494</v>
      </c>
      <c r="AH67" s="421"/>
    </row>
    <row r="68" spans="2:34">
      <c r="B68" s="417" t="str">
        <f t="shared" si="6"/>
        <v>神３０_００１</v>
      </c>
      <c r="C68" s="414" t="s">
        <v>692</v>
      </c>
      <c r="D68" s="432" t="s">
        <v>487</v>
      </c>
      <c r="E68" s="432" t="s">
        <v>764</v>
      </c>
      <c r="F68" s="421" t="s">
        <v>765</v>
      </c>
      <c r="G68" s="422">
        <v>43287</v>
      </c>
      <c r="H68" s="421" t="s">
        <v>766</v>
      </c>
      <c r="I68" s="421" t="s">
        <v>767</v>
      </c>
      <c r="J68" s="422">
        <v>43556</v>
      </c>
      <c r="K68" s="422">
        <v>43523</v>
      </c>
      <c r="L68" s="421" t="s">
        <v>690</v>
      </c>
      <c r="M68" s="421" t="s">
        <v>691</v>
      </c>
      <c r="N68" s="421">
        <v>44</v>
      </c>
      <c r="O68" s="421" t="s">
        <v>157</v>
      </c>
      <c r="P68" s="421" t="s">
        <v>157</v>
      </c>
      <c r="Q68" s="421" t="s">
        <v>157</v>
      </c>
      <c r="R68" s="421" t="s">
        <v>157</v>
      </c>
      <c r="S68" s="421" t="s">
        <v>157</v>
      </c>
      <c r="T68" s="421" t="s">
        <v>157</v>
      </c>
      <c r="U68" s="421">
        <v>0</v>
      </c>
      <c r="V68" s="421" t="s">
        <v>494</v>
      </c>
      <c r="W68" s="421" t="s">
        <v>494</v>
      </c>
      <c r="X68" s="421" t="s">
        <v>494</v>
      </c>
      <c r="Y68" s="421" t="s">
        <v>494</v>
      </c>
      <c r="Z68" s="421" t="s">
        <v>494</v>
      </c>
      <c r="AA68" s="421" t="s">
        <v>494</v>
      </c>
      <c r="AB68" s="421" t="s">
        <v>494</v>
      </c>
      <c r="AC68" s="421" t="s">
        <v>494</v>
      </c>
      <c r="AD68" s="421" t="s">
        <v>494</v>
      </c>
      <c r="AE68" s="421" t="s">
        <v>494</v>
      </c>
      <c r="AF68" s="421" t="s">
        <v>494</v>
      </c>
      <c r="AG68" s="421" t="s">
        <v>494</v>
      </c>
      <c r="AH68" s="421"/>
    </row>
    <row r="69" spans="2:34">
      <c r="B69" s="417" t="str">
        <f t="shared" si="6"/>
        <v>神２４_０２７</v>
      </c>
      <c r="C69" s="414" t="s">
        <v>495</v>
      </c>
      <c r="D69" s="432" t="s">
        <v>496</v>
      </c>
      <c r="E69" s="432" t="s">
        <v>768</v>
      </c>
      <c r="F69" s="421" t="s">
        <v>769</v>
      </c>
      <c r="G69" s="422">
        <v>41263</v>
      </c>
      <c r="H69" s="421" t="s">
        <v>770</v>
      </c>
      <c r="I69" s="421" t="s">
        <v>771</v>
      </c>
      <c r="J69" s="422" t="s">
        <v>494</v>
      </c>
      <c r="K69" s="422">
        <v>41517</v>
      </c>
      <c r="L69" s="421" t="s">
        <v>772</v>
      </c>
      <c r="M69" s="421" t="s">
        <v>773</v>
      </c>
      <c r="N69" s="421">
        <v>26</v>
      </c>
      <c r="O69" s="421" t="s">
        <v>157</v>
      </c>
      <c r="P69" s="421" t="s">
        <v>158</v>
      </c>
      <c r="Q69" s="421" t="s">
        <v>157</v>
      </c>
      <c r="R69" s="421" t="s">
        <v>157</v>
      </c>
      <c r="S69" s="421" t="s">
        <v>157</v>
      </c>
      <c r="T69" s="421" t="s">
        <v>157</v>
      </c>
      <c r="U69" s="421">
        <v>0</v>
      </c>
      <c r="V69" s="421" t="s">
        <v>494</v>
      </c>
      <c r="W69" s="421" t="s">
        <v>494</v>
      </c>
      <c r="X69" s="421" t="s">
        <v>494</v>
      </c>
      <c r="Y69" s="421" t="s">
        <v>494</v>
      </c>
      <c r="Z69" s="421" t="s">
        <v>494</v>
      </c>
      <c r="AA69" s="421" t="s">
        <v>494</v>
      </c>
      <c r="AB69" s="421" t="s">
        <v>494</v>
      </c>
      <c r="AC69" s="421" t="s">
        <v>494</v>
      </c>
      <c r="AD69" s="421" t="s">
        <v>494</v>
      </c>
      <c r="AE69" s="421" t="s">
        <v>494</v>
      </c>
      <c r="AF69" s="421" t="s">
        <v>494</v>
      </c>
      <c r="AG69" s="421" t="s">
        <v>494</v>
      </c>
      <c r="AH69" s="421"/>
    </row>
    <row r="70" spans="2:34">
      <c r="B70" s="417" t="str">
        <f t="shared" si="6"/>
        <v>神２３_０１６</v>
      </c>
      <c r="C70" s="414" t="s">
        <v>503</v>
      </c>
      <c r="D70" s="432" t="s">
        <v>774</v>
      </c>
      <c r="E70" s="432" t="s">
        <v>544</v>
      </c>
      <c r="F70" s="421" t="s">
        <v>775</v>
      </c>
      <c r="G70" s="422">
        <v>40973</v>
      </c>
      <c r="H70" s="421" t="s">
        <v>776</v>
      </c>
      <c r="I70" s="421" t="s">
        <v>777</v>
      </c>
      <c r="J70" s="422" t="s">
        <v>494</v>
      </c>
      <c r="K70" s="422">
        <v>39539</v>
      </c>
      <c r="L70" s="421" t="s">
        <v>778</v>
      </c>
      <c r="M70" s="421" t="s">
        <v>779</v>
      </c>
      <c r="N70" s="421">
        <v>7</v>
      </c>
      <c r="O70" s="421" t="s">
        <v>157</v>
      </c>
      <c r="P70" s="421" t="s">
        <v>157</v>
      </c>
      <c r="Q70" s="421" t="s">
        <v>159</v>
      </c>
      <c r="R70" s="421" t="s">
        <v>157</v>
      </c>
      <c r="S70" s="421" t="s">
        <v>157</v>
      </c>
      <c r="T70" s="421" t="s">
        <v>159</v>
      </c>
      <c r="U70" s="421">
        <v>0</v>
      </c>
      <c r="V70" s="421" t="s">
        <v>494</v>
      </c>
      <c r="W70" s="421" t="s">
        <v>494</v>
      </c>
      <c r="X70" s="421" t="s">
        <v>494</v>
      </c>
      <c r="Y70" s="421" t="s">
        <v>494</v>
      </c>
      <c r="Z70" s="421" t="s">
        <v>494</v>
      </c>
      <c r="AA70" s="421" t="s">
        <v>494</v>
      </c>
      <c r="AB70" s="421" t="s">
        <v>494</v>
      </c>
      <c r="AC70" s="421" t="s">
        <v>494</v>
      </c>
      <c r="AD70" s="421" t="s">
        <v>494</v>
      </c>
      <c r="AE70" s="421" t="s">
        <v>494</v>
      </c>
      <c r="AF70" s="421" t="s">
        <v>494</v>
      </c>
      <c r="AG70" s="421" t="s">
        <v>494</v>
      </c>
      <c r="AH70" s="421"/>
    </row>
    <row r="71" spans="2:34">
      <c r="B71" s="417" t="str">
        <f t="shared" si="6"/>
        <v>神２０２０_００６</v>
      </c>
      <c r="C71" s="414" t="s">
        <v>736</v>
      </c>
      <c r="D71" s="432" t="s">
        <v>487</v>
      </c>
      <c r="E71" s="432" t="s">
        <v>572</v>
      </c>
      <c r="F71" s="421" t="s">
        <v>780</v>
      </c>
      <c r="G71" s="422">
        <v>44215</v>
      </c>
      <c r="H71" s="421" t="s">
        <v>781</v>
      </c>
      <c r="I71" s="421" t="s">
        <v>782</v>
      </c>
      <c r="J71" s="422">
        <v>44440</v>
      </c>
      <c r="K71" s="422">
        <v>44439</v>
      </c>
      <c r="L71" s="421" t="s">
        <v>632</v>
      </c>
      <c r="M71" s="421" t="s">
        <v>633</v>
      </c>
      <c r="N71" s="421">
        <v>52</v>
      </c>
      <c r="O71" s="421" t="s">
        <v>157</v>
      </c>
      <c r="P71" s="421" t="s">
        <v>157</v>
      </c>
      <c r="Q71" s="421" t="s">
        <v>159</v>
      </c>
      <c r="R71" s="421" t="s">
        <v>159</v>
      </c>
      <c r="S71" s="421" t="s">
        <v>157</v>
      </c>
      <c r="T71" s="421" t="s">
        <v>159</v>
      </c>
      <c r="U71" s="421">
        <v>0</v>
      </c>
      <c r="V71" s="421" t="s">
        <v>494</v>
      </c>
      <c r="W71" s="421" t="s">
        <v>494</v>
      </c>
      <c r="X71" s="421" t="s">
        <v>494</v>
      </c>
      <c r="Y71" s="421" t="s">
        <v>494</v>
      </c>
      <c r="Z71" s="421" t="s">
        <v>494</v>
      </c>
      <c r="AA71" s="421" t="s">
        <v>494</v>
      </c>
      <c r="AB71" s="421" t="s">
        <v>494</v>
      </c>
      <c r="AC71" s="421" t="s">
        <v>494</v>
      </c>
      <c r="AD71" s="421" t="s">
        <v>494</v>
      </c>
      <c r="AE71" s="421" t="s">
        <v>494</v>
      </c>
      <c r="AF71" s="421" t="s">
        <v>494</v>
      </c>
      <c r="AG71" s="421" t="s">
        <v>494</v>
      </c>
      <c r="AH71" s="421"/>
    </row>
    <row r="72" spans="2:34">
      <c r="B72" s="417" t="str">
        <f t="shared" si="6"/>
        <v>神２５_００７</v>
      </c>
      <c r="C72" s="414" t="s">
        <v>486</v>
      </c>
      <c r="D72" s="432" t="s">
        <v>496</v>
      </c>
      <c r="E72" s="432" t="s">
        <v>599</v>
      </c>
      <c r="F72" s="421" t="s">
        <v>783</v>
      </c>
      <c r="G72" s="422">
        <v>41519</v>
      </c>
      <c r="H72" s="421" t="s">
        <v>784</v>
      </c>
      <c r="I72" s="421" t="s">
        <v>785</v>
      </c>
      <c r="J72" s="422" t="s">
        <v>494</v>
      </c>
      <c r="K72" s="422">
        <v>41729</v>
      </c>
      <c r="L72" s="421" t="s">
        <v>786</v>
      </c>
      <c r="M72" s="421" t="s">
        <v>787</v>
      </c>
      <c r="N72" s="421">
        <v>40</v>
      </c>
      <c r="O72" s="421" t="s">
        <v>157</v>
      </c>
      <c r="P72" s="421" t="s">
        <v>157</v>
      </c>
      <c r="Q72" s="421" t="s">
        <v>157</v>
      </c>
      <c r="R72" s="421" t="s">
        <v>159</v>
      </c>
      <c r="S72" s="421" t="s">
        <v>157</v>
      </c>
      <c r="T72" s="421" t="s">
        <v>157</v>
      </c>
      <c r="U72" s="421">
        <v>0</v>
      </c>
      <c r="V72" s="421" t="s">
        <v>494</v>
      </c>
      <c r="W72" s="421" t="s">
        <v>494</v>
      </c>
      <c r="X72" s="421" t="s">
        <v>494</v>
      </c>
      <c r="Y72" s="421" t="s">
        <v>494</v>
      </c>
      <c r="Z72" s="421" t="s">
        <v>494</v>
      </c>
      <c r="AA72" s="421" t="s">
        <v>494</v>
      </c>
      <c r="AB72" s="421" t="s">
        <v>494</v>
      </c>
      <c r="AC72" s="421" t="s">
        <v>494</v>
      </c>
      <c r="AD72" s="421" t="s">
        <v>494</v>
      </c>
      <c r="AE72" s="421" t="s">
        <v>494</v>
      </c>
      <c r="AF72" s="421" t="s">
        <v>494</v>
      </c>
      <c r="AG72" s="421" t="s">
        <v>494</v>
      </c>
      <c r="AH72" s="421"/>
    </row>
    <row r="73" spans="2:34">
      <c r="B73" s="417" t="str">
        <f t="shared" si="6"/>
        <v>神２３_０１７</v>
      </c>
      <c r="C73" s="414" t="s">
        <v>503</v>
      </c>
      <c r="D73" s="432" t="s">
        <v>774</v>
      </c>
      <c r="E73" s="432" t="s">
        <v>540</v>
      </c>
      <c r="F73" s="421" t="s">
        <v>788</v>
      </c>
      <c r="G73" s="422">
        <v>40976</v>
      </c>
      <c r="H73" s="421" t="s">
        <v>789</v>
      </c>
      <c r="I73" s="421" t="s">
        <v>790</v>
      </c>
      <c r="J73" s="422" t="s">
        <v>494</v>
      </c>
      <c r="K73" s="422">
        <v>40246</v>
      </c>
      <c r="L73" s="421" t="s">
        <v>690</v>
      </c>
      <c r="M73" s="421" t="s">
        <v>691</v>
      </c>
      <c r="N73" s="421">
        <v>26</v>
      </c>
      <c r="O73" s="421" t="s">
        <v>157</v>
      </c>
      <c r="P73" s="421" t="s">
        <v>157</v>
      </c>
      <c r="Q73" s="421" t="s">
        <v>157</v>
      </c>
      <c r="R73" s="421" t="s">
        <v>157</v>
      </c>
      <c r="S73" s="421" t="s">
        <v>157</v>
      </c>
      <c r="T73" s="421" t="s">
        <v>157</v>
      </c>
      <c r="U73" s="421">
        <v>0</v>
      </c>
      <c r="V73" s="421" t="s">
        <v>494</v>
      </c>
      <c r="W73" s="421" t="s">
        <v>494</v>
      </c>
      <c r="X73" s="421" t="s">
        <v>494</v>
      </c>
      <c r="Y73" s="421" t="s">
        <v>494</v>
      </c>
      <c r="Z73" s="421" t="s">
        <v>494</v>
      </c>
      <c r="AA73" s="421" t="s">
        <v>494</v>
      </c>
      <c r="AB73" s="421" t="s">
        <v>494</v>
      </c>
      <c r="AC73" s="421" t="s">
        <v>494</v>
      </c>
      <c r="AD73" s="421" t="s">
        <v>494</v>
      </c>
      <c r="AE73" s="421" t="s">
        <v>494</v>
      </c>
      <c r="AF73" s="421" t="s">
        <v>494</v>
      </c>
      <c r="AG73" s="421" t="s">
        <v>494</v>
      </c>
      <c r="AH73" s="421"/>
    </row>
    <row r="74" spans="2:34">
      <c r="B74" s="417" t="str">
        <f t="shared" ref="B74:B105" si="7">C74&amp;"_"&amp;E74</f>
        <v>神２８_００２</v>
      </c>
      <c r="C74" s="414" t="s">
        <v>612</v>
      </c>
      <c r="D74" s="432" t="s">
        <v>496</v>
      </c>
      <c r="E74" s="432" t="s">
        <v>702</v>
      </c>
      <c r="F74" s="421" t="s">
        <v>791</v>
      </c>
      <c r="G74" s="422">
        <v>42515</v>
      </c>
      <c r="H74" s="421" t="s">
        <v>792</v>
      </c>
      <c r="I74" s="421" t="s">
        <v>793</v>
      </c>
      <c r="J74" s="422" t="s">
        <v>494</v>
      </c>
      <c r="K74" s="422">
        <v>42505</v>
      </c>
      <c r="L74" s="421" t="s">
        <v>794</v>
      </c>
      <c r="M74" s="421" t="s">
        <v>795</v>
      </c>
      <c r="N74" s="421">
        <v>9</v>
      </c>
      <c r="O74" s="421" t="s">
        <v>157</v>
      </c>
      <c r="P74" s="421" t="s">
        <v>157</v>
      </c>
      <c r="Q74" s="421" t="s">
        <v>159</v>
      </c>
      <c r="R74" s="421" t="s">
        <v>159</v>
      </c>
      <c r="S74" s="421" t="s">
        <v>159</v>
      </c>
      <c r="T74" s="421" t="s">
        <v>159</v>
      </c>
      <c r="U74" s="421">
        <v>0</v>
      </c>
      <c r="V74" s="421" t="s">
        <v>494</v>
      </c>
      <c r="W74" s="421" t="s">
        <v>494</v>
      </c>
      <c r="X74" s="421" t="s">
        <v>494</v>
      </c>
      <c r="Y74" s="421" t="s">
        <v>494</v>
      </c>
      <c r="Z74" s="421" t="s">
        <v>494</v>
      </c>
      <c r="AA74" s="421" t="s">
        <v>494</v>
      </c>
      <c r="AB74" s="421" t="s">
        <v>494</v>
      </c>
      <c r="AC74" s="421" t="s">
        <v>494</v>
      </c>
      <c r="AD74" s="421" t="s">
        <v>494</v>
      </c>
      <c r="AE74" s="421" t="s">
        <v>494</v>
      </c>
      <c r="AF74" s="421" t="s">
        <v>494</v>
      </c>
      <c r="AG74" s="421" t="s">
        <v>494</v>
      </c>
      <c r="AH74" s="421"/>
    </row>
    <row r="75" spans="2:34">
      <c r="B75" s="417" t="str">
        <f t="shared" si="7"/>
        <v>神２４_００４</v>
      </c>
      <c r="C75" s="414" t="s">
        <v>495</v>
      </c>
      <c r="D75" s="432" t="s">
        <v>796</v>
      </c>
      <c r="E75" s="432" t="s">
        <v>555</v>
      </c>
      <c r="F75" s="421" t="s">
        <v>797</v>
      </c>
      <c r="G75" s="422">
        <v>41011</v>
      </c>
      <c r="H75" s="421" t="s">
        <v>798</v>
      </c>
      <c r="I75" s="421" t="s">
        <v>799</v>
      </c>
      <c r="J75" s="422" t="s">
        <v>494</v>
      </c>
      <c r="K75" s="422">
        <v>38803</v>
      </c>
      <c r="L75" s="421" t="s">
        <v>800</v>
      </c>
      <c r="M75" s="421" t="s">
        <v>801</v>
      </c>
      <c r="N75" s="421">
        <v>30</v>
      </c>
      <c r="O75" s="421" t="s">
        <v>157</v>
      </c>
      <c r="P75" s="421" t="s">
        <v>157</v>
      </c>
      <c r="Q75" s="421" t="s">
        <v>157</v>
      </c>
      <c r="R75" s="421" t="s">
        <v>157</v>
      </c>
      <c r="S75" s="421" t="s">
        <v>157</v>
      </c>
      <c r="T75" s="421" t="s">
        <v>157</v>
      </c>
      <c r="U75" s="421">
        <v>0</v>
      </c>
      <c r="V75" s="421" t="s">
        <v>494</v>
      </c>
      <c r="W75" s="421" t="s">
        <v>494</v>
      </c>
      <c r="X75" s="421" t="s">
        <v>494</v>
      </c>
      <c r="Y75" s="421" t="s">
        <v>494</v>
      </c>
      <c r="Z75" s="421" t="s">
        <v>494</v>
      </c>
      <c r="AA75" s="421" t="s">
        <v>494</v>
      </c>
      <c r="AB75" s="421" t="s">
        <v>494</v>
      </c>
      <c r="AC75" s="421" t="s">
        <v>494</v>
      </c>
      <c r="AD75" s="421" t="s">
        <v>494</v>
      </c>
      <c r="AE75" s="421" t="s">
        <v>494</v>
      </c>
      <c r="AF75" s="421" t="s">
        <v>494</v>
      </c>
      <c r="AG75" s="421" t="s">
        <v>494</v>
      </c>
      <c r="AH75" s="421"/>
    </row>
    <row r="76" spans="2:34">
      <c r="B76" s="417" t="str">
        <f t="shared" si="7"/>
        <v>神２５_０２０</v>
      </c>
      <c r="C76" s="414" t="s">
        <v>486</v>
      </c>
      <c r="D76" s="432" t="s">
        <v>496</v>
      </c>
      <c r="E76" s="432" t="s">
        <v>640</v>
      </c>
      <c r="F76" s="421" t="s">
        <v>802</v>
      </c>
      <c r="G76" s="422">
        <v>41670</v>
      </c>
      <c r="H76" s="421" t="s">
        <v>803</v>
      </c>
      <c r="I76" s="421" t="s">
        <v>804</v>
      </c>
      <c r="J76" s="422" t="s">
        <v>494</v>
      </c>
      <c r="K76" s="422">
        <v>42277</v>
      </c>
      <c r="L76" s="421" t="s">
        <v>805</v>
      </c>
      <c r="M76" s="421" t="s">
        <v>806</v>
      </c>
      <c r="N76" s="421">
        <v>20</v>
      </c>
      <c r="O76" s="421" t="s">
        <v>157</v>
      </c>
      <c r="P76" s="421" t="s">
        <v>158</v>
      </c>
      <c r="Q76" s="421" t="s">
        <v>159</v>
      </c>
      <c r="R76" s="421" t="s">
        <v>159</v>
      </c>
      <c r="S76" s="421" t="s">
        <v>159</v>
      </c>
      <c r="T76" s="421" t="s">
        <v>159</v>
      </c>
      <c r="U76" s="421">
        <v>0</v>
      </c>
      <c r="V76" s="421" t="s">
        <v>494</v>
      </c>
      <c r="W76" s="421" t="s">
        <v>494</v>
      </c>
      <c r="X76" s="421" t="s">
        <v>494</v>
      </c>
      <c r="Y76" s="421" t="s">
        <v>494</v>
      </c>
      <c r="Z76" s="421" t="s">
        <v>494</v>
      </c>
      <c r="AA76" s="421" t="s">
        <v>494</v>
      </c>
      <c r="AB76" s="421" t="s">
        <v>494</v>
      </c>
      <c r="AC76" s="421" t="s">
        <v>494</v>
      </c>
      <c r="AD76" s="421" t="s">
        <v>494</v>
      </c>
      <c r="AE76" s="421" t="s">
        <v>494</v>
      </c>
      <c r="AF76" s="421" t="s">
        <v>494</v>
      </c>
      <c r="AG76" s="421" t="s">
        <v>494</v>
      </c>
      <c r="AH76" s="421"/>
    </row>
    <row r="77" spans="2:34">
      <c r="B77" s="417" t="str">
        <f t="shared" si="7"/>
        <v>神２３_００３</v>
      </c>
      <c r="C77" s="414" t="s">
        <v>503</v>
      </c>
      <c r="D77" s="432" t="s">
        <v>796</v>
      </c>
      <c r="E77" s="432" t="s">
        <v>607</v>
      </c>
      <c r="F77" s="421" t="s">
        <v>807</v>
      </c>
      <c r="G77" s="422">
        <v>40921</v>
      </c>
      <c r="H77" s="421" t="s">
        <v>808</v>
      </c>
      <c r="I77" s="421" t="s">
        <v>809</v>
      </c>
      <c r="J77" s="422" t="s">
        <v>494</v>
      </c>
      <c r="K77" s="422">
        <v>39553</v>
      </c>
      <c r="L77" s="421" t="s">
        <v>538</v>
      </c>
      <c r="M77" s="421" t="s">
        <v>539</v>
      </c>
      <c r="N77" s="421">
        <v>45</v>
      </c>
      <c r="O77" s="421" t="s">
        <v>157</v>
      </c>
      <c r="P77" s="421" t="s">
        <v>157</v>
      </c>
      <c r="Q77" s="421" t="s">
        <v>157</v>
      </c>
      <c r="R77" s="421" t="s">
        <v>157</v>
      </c>
      <c r="S77" s="421" t="s">
        <v>157</v>
      </c>
      <c r="T77" s="421" t="s">
        <v>157</v>
      </c>
      <c r="U77" s="421">
        <v>0</v>
      </c>
      <c r="V77" s="421" t="s">
        <v>494</v>
      </c>
      <c r="W77" s="421" t="s">
        <v>494</v>
      </c>
      <c r="X77" s="421" t="s">
        <v>494</v>
      </c>
      <c r="Y77" s="421" t="s">
        <v>494</v>
      </c>
      <c r="Z77" s="421" t="s">
        <v>494</v>
      </c>
      <c r="AA77" s="421" t="s">
        <v>494</v>
      </c>
      <c r="AB77" s="421" t="s">
        <v>494</v>
      </c>
      <c r="AC77" s="421" t="s">
        <v>494</v>
      </c>
      <c r="AD77" s="421" t="s">
        <v>494</v>
      </c>
      <c r="AE77" s="421" t="s">
        <v>494</v>
      </c>
      <c r="AF77" s="421" t="s">
        <v>494</v>
      </c>
      <c r="AG77" s="421" t="s">
        <v>494</v>
      </c>
      <c r="AH77" s="421"/>
    </row>
    <row r="78" spans="2:34">
      <c r="B78" s="417" t="str">
        <f t="shared" si="7"/>
        <v>神２３_００９</v>
      </c>
      <c r="C78" s="414" t="s">
        <v>503</v>
      </c>
      <c r="D78" s="432" t="s">
        <v>774</v>
      </c>
      <c r="E78" s="432" t="s">
        <v>561</v>
      </c>
      <c r="F78" s="421" t="s">
        <v>810</v>
      </c>
      <c r="G78" s="422">
        <v>40946</v>
      </c>
      <c r="H78" s="421" t="s">
        <v>811</v>
      </c>
      <c r="I78" s="421" t="s">
        <v>812</v>
      </c>
      <c r="J78" s="422" t="s">
        <v>494</v>
      </c>
      <c r="K78" s="422">
        <v>41122</v>
      </c>
      <c r="L78" s="421" t="s">
        <v>538</v>
      </c>
      <c r="M78" s="421" t="s">
        <v>539</v>
      </c>
      <c r="N78" s="421">
        <v>54</v>
      </c>
      <c r="O78" s="421" t="s">
        <v>157</v>
      </c>
      <c r="P78" s="421" t="s">
        <v>157</v>
      </c>
      <c r="Q78" s="421" t="s">
        <v>157</v>
      </c>
      <c r="R78" s="421" t="s">
        <v>157</v>
      </c>
      <c r="S78" s="421" t="s">
        <v>157</v>
      </c>
      <c r="T78" s="421" t="s">
        <v>157</v>
      </c>
      <c r="U78" s="421">
        <v>0</v>
      </c>
      <c r="V78" s="421" t="s">
        <v>494</v>
      </c>
      <c r="W78" s="421" t="s">
        <v>494</v>
      </c>
      <c r="X78" s="421" t="s">
        <v>494</v>
      </c>
      <c r="Y78" s="421" t="s">
        <v>494</v>
      </c>
      <c r="Z78" s="421" t="s">
        <v>494</v>
      </c>
      <c r="AA78" s="421" t="s">
        <v>494</v>
      </c>
      <c r="AB78" s="421" t="s">
        <v>494</v>
      </c>
      <c r="AC78" s="421" t="s">
        <v>494</v>
      </c>
      <c r="AD78" s="421" t="s">
        <v>494</v>
      </c>
      <c r="AE78" s="421" t="s">
        <v>494</v>
      </c>
      <c r="AF78" s="421" t="s">
        <v>494</v>
      </c>
      <c r="AG78" s="421" t="s">
        <v>494</v>
      </c>
      <c r="AH78" s="421"/>
    </row>
    <row r="79" spans="2:34">
      <c r="B79" s="417" t="str">
        <f t="shared" si="7"/>
        <v>神２３_０１０</v>
      </c>
      <c r="C79" s="414" t="s">
        <v>503</v>
      </c>
      <c r="D79" s="432" t="s">
        <v>774</v>
      </c>
      <c r="E79" s="432" t="s">
        <v>534</v>
      </c>
      <c r="F79" s="421" t="s">
        <v>813</v>
      </c>
      <c r="G79" s="422">
        <v>40948</v>
      </c>
      <c r="H79" s="421" t="s">
        <v>814</v>
      </c>
      <c r="I79" s="421" t="s">
        <v>815</v>
      </c>
      <c r="J79" s="422" t="s">
        <v>494</v>
      </c>
      <c r="K79" s="422">
        <v>40308</v>
      </c>
      <c r="L79" s="421" t="s">
        <v>538</v>
      </c>
      <c r="M79" s="421" t="s">
        <v>539</v>
      </c>
      <c r="N79" s="421">
        <v>45</v>
      </c>
      <c r="O79" s="421" t="s">
        <v>157</v>
      </c>
      <c r="P79" s="421" t="s">
        <v>157</v>
      </c>
      <c r="Q79" s="421" t="s">
        <v>157</v>
      </c>
      <c r="R79" s="421" t="s">
        <v>157</v>
      </c>
      <c r="S79" s="421" t="s">
        <v>157</v>
      </c>
      <c r="T79" s="421" t="s">
        <v>157</v>
      </c>
      <c r="U79" s="421">
        <v>0</v>
      </c>
      <c r="V79" s="421" t="s">
        <v>494</v>
      </c>
      <c r="W79" s="421" t="s">
        <v>494</v>
      </c>
      <c r="X79" s="421" t="s">
        <v>494</v>
      </c>
      <c r="Y79" s="421" t="s">
        <v>494</v>
      </c>
      <c r="Z79" s="421" t="s">
        <v>494</v>
      </c>
      <c r="AA79" s="421" t="s">
        <v>494</v>
      </c>
      <c r="AB79" s="421" t="s">
        <v>494</v>
      </c>
      <c r="AC79" s="421" t="s">
        <v>494</v>
      </c>
      <c r="AD79" s="421" t="s">
        <v>494</v>
      </c>
      <c r="AE79" s="421" t="s">
        <v>494</v>
      </c>
      <c r="AF79" s="421" t="s">
        <v>494</v>
      </c>
      <c r="AG79" s="421" t="s">
        <v>494</v>
      </c>
      <c r="AH79" s="421"/>
    </row>
    <row r="80" spans="2:34">
      <c r="B80" s="417" t="str">
        <f t="shared" si="7"/>
        <v>神２３_０１２</v>
      </c>
      <c r="C80" s="414" t="s">
        <v>503</v>
      </c>
      <c r="D80" s="432" t="s">
        <v>796</v>
      </c>
      <c r="E80" s="432" t="s">
        <v>686</v>
      </c>
      <c r="F80" s="421" t="s">
        <v>816</v>
      </c>
      <c r="G80" s="422">
        <v>40952</v>
      </c>
      <c r="H80" s="421" t="s">
        <v>817</v>
      </c>
      <c r="I80" s="421" t="s">
        <v>818</v>
      </c>
      <c r="J80" s="422" t="s">
        <v>494</v>
      </c>
      <c r="K80" s="422">
        <v>40998</v>
      </c>
      <c r="L80" s="421" t="s">
        <v>538</v>
      </c>
      <c r="M80" s="421" t="s">
        <v>539</v>
      </c>
      <c r="N80" s="421">
        <v>53</v>
      </c>
      <c r="O80" s="421" t="s">
        <v>157</v>
      </c>
      <c r="P80" s="421" t="s">
        <v>157</v>
      </c>
      <c r="Q80" s="421" t="s">
        <v>157</v>
      </c>
      <c r="R80" s="421" t="s">
        <v>157</v>
      </c>
      <c r="S80" s="421" t="s">
        <v>157</v>
      </c>
      <c r="T80" s="421" t="s">
        <v>157</v>
      </c>
      <c r="U80" s="421">
        <v>0</v>
      </c>
      <c r="V80" s="421" t="s">
        <v>494</v>
      </c>
      <c r="W80" s="421" t="s">
        <v>494</v>
      </c>
      <c r="X80" s="421" t="s">
        <v>494</v>
      </c>
      <c r="Y80" s="421" t="s">
        <v>494</v>
      </c>
      <c r="Z80" s="421" t="s">
        <v>494</v>
      </c>
      <c r="AA80" s="421" t="s">
        <v>494</v>
      </c>
      <c r="AB80" s="421" t="s">
        <v>494</v>
      </c>
      <c r="AC80" s="421" t="s">
        <v>494</v>
      </c>
      <c r="AD80" s="421" t="s">
        <v>494</v>
      </c>
      <c r="AE80" s="421" t="s">
        <v>494</v>
      </c>
      <c r="AF80" s="421" t="s">
        <v>494</v>
      </c>
      <c r="AG80" s="421" t="s">
        <v>494</v>
      </c>
      <c r="AH80" s="421"/>
    </row>
    <row r="81" spans="2:34">
      <c r="B81" s="417" t="str">
        <f t="shared" si="7"/>
        <v>神２３_０１３</v>
      </c>
      <c r="C81" s="414" t="s">
        <v>503</v>
      </c>
      <c r="D81" s="432" t="s">
        <v>774</v>
      </c>
      <c r="E81" s="432" t="s">
        <v>721</v>
      </c>
      <c r="F81" s="421" t="s">
        <v>819</v>
      </c>
      <c r="G81" s="422">
        <v>40952</v>
      </c>
      <c r="H81" s="421" t="s">
        <v>820</v>
      </c>
      <c r="I81" s="421" t="s">
        <v>821</v>
      </c>
      <c r="J81" s="422" t="s">
        <v>494</v>
      </c>
      <c r="K81" s="422">
        <v>41122</v>
      </c>
      <c r="L81" s="421" t="s">
        <v>538</v>
      </c>
      <c r="M81" s="421" t="s">
        <v>539</v>
      </c>
      <c r="N81" s="421">
        <v>49</v>
      </c>
      <c r="O81" s="421" t="s">
        <v>157</v>
      </c>
      <c r="P81" s="421" t="s">
        <v>157</v>
      </c>
      <c r="Q81" s="421" t="s">
        <v>157</v>
      </c>
      <c r="R81" s="421" t="s">
        <v>157</v>
      </c>
      <c r="S81" s="421" t="s">
        <v>157</v>
      </c>
      <c r="T81" s="421" t="s">
        <v>157</v>
      </c>
      <c r="U81" s="421">
        <v>0</v>
      </c>
      <c r="V81" s="421" t="s">
        <v>494</v>
      </c>
      <c r="W81" s="421" t="s">
        <v>494</v>
      </c>
      <c r="X81" s="421" t="s">
        <v>494</v>
      </c>
      <c r="Y81" s="421" t="s">
        <v>494</v>
      </c>
      <c r="Z81" s="421" t="s">
        <v>494</v>
      </c>
      <c r="AA81" s="421" t="s">
        <v>494</v>
      </c>
      <c r="AB81" s="421" t="s">
        <v>494</v>
      </c>
      <c r="AC81" s="421" t="s">
        <v>494</v>
      </c>
      <c r="AD81" s="421" t="s">
        <v>494</v>
      </c>
      <c r="AE81" s="421" t="s">
        <v>494</v>
      </c>
      <c r="AF81" s="421" t="s">
        <v>494</v>
      </c>
      <c r="AG81" s="421" t="s">
        <v>494</v>
      </c>
      <c r="AH81" s="421"/>
    </row>
    <row r="82" spans="2:34">
      <c r="B82" s="417" t="str">
        <f t="shared" si="7"/>
        <v>神２３_０１４</v>
      </c>
      <c r="C82" s="414" t="s">
        <v>503</v>
      </c>
      <c r="D82" s="432" t="s">
        <v>796</v>
      </c>
      <c r="E82" s="432" t="s">
        <v>661</v>
      </c>
      <c r="F82" s="421" t="s">
        <v>822</v>
      </c>
      <c r="G82" s="422">
        <v>40952</v>
      </c>
      <c r="H82" s="421" t="s">
        <v>823</v>
      </c>
      <c r="I82" s="421" t="s">
        <v>824</v>
      </c>
      <c r="J82" s="422" t="s">
        <v>494</v>
      </c>
      <c r="K82" s="422">
        <v>41122</v>
      </c>
      <c r="L82" s="421" t="s">
        <v>538</v>
      </c>
      <c r="M82" s="421" t="s">
        <v>539</v>
      </c>
      <c r="N82" s="421">
        <v>60</v>
      </c>
      <c r="O82" s="421" t="s">
        <v>157</v>
      </c>
      <c r="P82" s="421" t="s">
        <v>157</v>
      </c>
      <c r="Q82" s="421" t="s">
        <v>157</v>
      </c>
      <c r="R82" s="421" t="s">
        <v>157</v>
      </c>
      <c r="S82" s="421" t="s">
        <v>157</v>
      </c>
      <c r="T82" s="421" t="s">
        <v>157</v>
      </c>
      <c r="U82" s="421">
        <v>0</v>
      </c>
      <c r="V82" s="421" t="s">
        <v>494</v>
      </c>
      <c r="W82" s="421" t="s">
        <v>494</v>
      </c>
      <c r="X82" s="421" t="s">
        <v>494</v>
      </c>
      <c r="Y82" s="421" t="s">
        <v>494</v>
      </c>
      <c r="Z82" s="421" t="s">
        <v>494</v>
      </c>
      <c r="AA82" s="421" t="s">
        <v>494</v>
      </c>
      <c r="AB82" s="421" t="s">
        <v>494</v>
      </c>
      <c r="AC82" s="421" t="s">
        <v>494</v>
      </c>
      <c r="AD82" s="421" t="s">
        <v>494</v>
      </c>
      <c r="AE82" s="421" t="s">
        <v>494</v>
      </c>
      <c r="AF82" s="421" t="s">
        <v>494</v>
      </c>
      <c r="AG82" s="421" t="s">
        <v>494</v>
      </c>
      <c r="AH82" s="421"/>
    </row>
    <row r="83" spans="2:34">
      <c r="B83" s="417" t="str">
        <f t="shared" si="7"/>
        <v>神２８_００８</v>
      </c>
      <c r="C83" s="414" t="s">
        <v>612</v>
      </c>
      <c r="D83" s="432" t="s">
        <v>682</v>
      </c>
      <c r="E83" s="432" t="s">
        <v>551</v>
      </c>
      <c r="F83" s="421" t="s">
        <v>825</v>
      </c>
      <c r="G83" s="422">
        <v>42793</v>
      </c>
      <c r="H83" s="421" t="s">
        <v>826</v>
      </c>
      <c r="I83" s="421" t="s">
        <v>827</v>
      </c>
      <c r="J83" s="422" t="s">
        <v>494</v>
      </c>
      <c r="K83" s="422">
        <v>43069</v>
      </c>
      <c r="L83" s="421" t="s">
        <v>538</v>
      </c>
      <c r="M83" s="421" t="s">
        <v>539</v>
      </c>
      <c r="N83" s="421">
        <v>50</v>
      </c>
      <c r="O83" s="421" t="s">
        <v>157</v>
      </c>
      <c r="P83" s="421" t="s">
        <v>157</v>
      </c>
      <c r="Q83" s="421" t="s">
        <v>157</v>
      </c>
      <c r="R83" s="421" t="s">
        <v>157</v>
      </c>
      <c r="S83" s="421" t="s">
        <v>157</v>
      </c>
      <c r="T83" s="421" t="s">
        <v>157</v>
      </c>
      <c r="U83" s="421">
        <v>0</v>
      </c>
      <c r="V83" s="421" t="s">
        <v>494</v>
      </c>
      <c r="W83" s="421" t="s">
        <v>494</v>
      </c>
      <c r="X83" s="421" t="s">
        <v>494</v>
      </c>
      <c r="Y83" s="421" t="s">
        <v>494</v>
      </c>
      <c r="Z83" s="421" t="s">
        <v>494</v>
      </c>
      <c r="AA83" s="421" t="s">
        <v>494</v>
      </c>
      <c r="AB83" s="421" t="s">
        <v>494</v>
      </c>
      <c r="AC83" s="421" t="s">
        <v>494</v>
      </c>
      <c r="AD83" s="421" t="s">
        <v>494</v>
      </c>
      <c r="AE83" s="421" t="s">
        <v>494</v>
      </c>
      <c r="AF83" s="421" t="s">
        <v>494</v>
      </c>
      <c r="AG83" s="421" t="s">
        <v>494</v>
      </c>
      <c r="AH83" s="421"/>
    </row>
    <row r="84" spans="2:34">
      <c r="B84" s="417" t="str">
        <f t="shared" si="7"/>
        <v>神２３_００８</v>
      </c>
      <c r="C84" s="414" t="s">
        <v>503</v>
      </c>
      <c r="D84" s="432" t="s">
        <v>796</v>
      </c>
      <c r="E84" s="432" t="s">
        <v>551</v>
      </c>
      <c r="F84" s="421" t="s">
        <v>828</v>
      </c>
      <c r="G84" s="422">
        <v>40942</v>
      </c>
      <c r="H84" s="421" t="s">
        <v>829</v>
      </c>
      <c r="I84" s="421" t="s">
        <v>830</v>
      </c>
      <c r="J84" s="422" t="s">
        <v>494</v>
      </c>
      <c r="K84" s="422">
        <v>34205</v>
      </c>
      <c r="L84" s="421" t="s">
        <v>800</v>
      </c>
      <c r="M84" s="421" t="s">
        <v>831</v>
      </c>
      <c r="N84" s="421">
        <v>13</v>
      </c>
      <c r="O84" s="421" t="s">
        <v>157</v>
      </c>
      <c r="P84" s="421" t="s">
        <v>157</v>
      </c>
      <c r="Q84" s="421" t="s">
        <v>157</v>
      </c>
      <c r="R84" s="421" t="s">
        <v>157</v>
      </c>
      <c r="S84" s="421" t="s">
        <v>157</v>
      </c>
      <c r="T84" s="421" t="s">
        <v>157</v>
      </c>
      <c r="U84" s="421">
        <v>0</v>
      </c>
      <c r="V84" s="421" t="s">
        <v>494</v>
      </c>
      <c r="W84" s="421" t="s">
        <v>494</v>
      </c>
      <c r="X84" s="421" t="s">
        <v>494</v>
      </c>
      <c r="Y84" s="421" t="s">
        <v>494</v>
      </c>
      <c r="Z84" s="421" t="s">
        <v>494</v>
      </c>
      <c r="AA84" s="421" t="s">
        <v>494</v>
      </c>
      <c r="AB84" s="421" t="s">
        <v>494</v>
      </c>
      <c r="AC84" s="421" t="s">
        <v>494</v>
      </c>
      <c r="AD84" s="421" t="s">
        <v>494</v>
      </c>
      <c r="AE84" s="421" t="s">
        <v>494</v>
      </c>
      <c r="AF84" s="421" t="s">
        <v>494</v>
      </c>
      <c r="AG84" s="421" t="s">
        <v>494</v>
      </c>
      <c r="AH84" s="421"/>
    </row>
    <row r="85" spans="2:34">
      <c r="B85" s="417" t="str">
        <f t="shared" si="7"/>
        <v>神３０_００５</v>
      </c>
      <c r="C85" s="414" t="s">
        <v>692</v>
      </c>
      <c r="D85" s="432" t="s">
        <v>487</v>
      </c>
      <c r="E85" s="432" t="s">
        <v>497</v>
      </c>
      <c r="F85" s="421" t="s">
        <v>832</v>
      </c>
      <c r="G85" s="422">
        <v>43460</v>
      </c>
      <c r="H85" s="421" t="s">
        <v>833</v>
      </c>
      <c r="I85" s="421" t="s">
        <v>834</v>
      </c>
      <c r="J85" s="422" t="s">
        <v>494</v>
      </c>
      <c r="K85" s="422">
        <v>38930</v>
      </c>
      <c r="L85" s="421" t="s">
        <v>835</v>
      </c>
      <c r="M85" s="421" t="s">
        <v>836</v>
      </c>
      <c r="N85" s="421">
        <v>28</v>
      </c>
      <c r="O85" s="421" t="s">
        <v>157</v>
      </c>
      <c r="P85" s="421" t="s">
        <v>157</v>
      </c>
      <c r="Q85" s="421" t="s">
        <v>159</v>
      </c>
      <c r="R85" s="421" t="s">
        <v>159</v>
      </c>
      <c r="S85" s="421" t="s">
        <v>157</v>
      </c>
      <c r="T85" s="421" t="s">
        <v>159</v>
      </c>
      <c r="U85" s="421">
        <v>0</v>
      </c>
      <c r="V85" s="421" t="s">
        <v>494</v>
      </c>
      <c r="W85" s="421" t="s">
        <v>494</v>
      </c>
      <c r="X85" s="421" t="s">
        <v>494</v>
      </c>
      <c r="Y85" s="421" t="s">
        <v>494</v>
      </c>
      <c r="Z85" s="421" t="s">
        <v>494</v>
      </c>
      <c r="AA85" s="421" t="s">
        <v>494</v>
      </c>
      <c r="AB85" s="421" t="s">
        <v>494</v>
      </c>
      <c r="AC85" s="421" t="s">
        <v>494</v>
      </c>
      <c r="AD85" s="421" t="s">
        <v>494</v>
      </c>
      <c r="AE85" s="421" t="s">
        <v>494</v>
      </c>
      <c r="AF85" s="421" t="s">
        <v>494</v>
      </c>
      <c r="AG85" s="421" t="s">
        <v>494</v>
      </c>
      <c r="AH85" s="421"/>
    </row>
    <row r="86" spans="2:34">
      <c r="B86" s="417" t="str">
        <f t="shared" si="7"/>
        <v>神２９_００１</v>
      </c>
      <c r="C86" s="414" t="s">
        <v>595</v>
      </c>
      <c r="D86" s="432" t="s">
        <v>496</v>
      </c>
      <c r="E86" s="432" t="s">
        <v>764</v>
      </c>
      <c r="F86" s="421" t="s">
        <v>837</v>
      </c>
      <c r="G86" s="422">
        <v>42916</v>
      </c>
      <c r="H86" s="421" t="s">
        <v>838</v>
      </c>
      <c r="I86" s="421" t="s">
        <v>839</v>
      </c>
      <c r="J86" s="422">
        <v>43040</v>
      </c>
      <c r="K86" s="422">
        <v>32630</v>
      </c>
      <c r="L86" s="421" t="s">
        <v>840</v>
      </c>
      <c r="M86" s="421" t="s">
        <v>841</v>
      </c>
      <c r="N86" s="421">
        <v>14</v>
      </c>
      <c r="O86" s="421" t="s">
        <v>157</v>
      </c>
      <c r="P86" s="421" t="s">
        <v>157</v>
      </c>
      <c r="Q86" s="421" t="s">
        <v>159</v>
      </c>
      <c r="R86" s="421" t="s">
        <v>159</v>
      </c>
      <c r="S86" s="421" t="s">
        <v>157</v>
      </c>
      <c r="T86" s="421" t="s">
        <v>157</v>
      </c>
      <c r="U86" s="421">
        <v>0</v>
      </c>
      <c r="V86" s="421" t="s">
        <v>494</v>
      </c>
      <c r="W86" s="421" t="s">
        <v>494</v>
      </c>
      <c r="X86" s="421" t="s">
        <v>494</v>
      </c>
      <c r="Y86" s="421" t="s">
        <v>494</v>
      </c>
      <c r="Z86" s="421" t="s">
        <v>494</v>
      </c>
      <c r="AA86" s="421" t="s">
        <v>494</v>
      </c>
      <c r="AB86" s="421" t="s">
        <v>494</v>
      </c>
      <c r="AC86" s="421" t="s">
        <v>494</v>
      </c>
      <c r="AD86" s="421" t="s">
        <v>494</v>
      </c>
      <c r="AE86" s="421" t="s">
        <v>494</v>
      </c>
      <c r="AF86" s="421" t="s">
        <v>494</v>
      </c>
      <c r="AG86" s="421" t="s">
        <v>494</v>
      </c>
      <c r="AH86" s="421"/>
    </row>
    <row r="87" spans="2:34">
      <c r="B87" s="417" t="str">
        <f t="shared" si="7"/>
        <v>神２３_０２３</v>
      </c>
      <c r="C87" s="414" t="s">
        <v>503</v>
      </c>
      <c r="D87" s="432" t="s">
        <v>774</v>
      </c>
      <c r="E87" s="432" t="s">
        <v>591</v>
      </c>
      <c r="F87" s="421" t="s">
        <v>842</v>
      </c>
      <c r="G87" s="422">
        <v>40996</v>
      </c>
      <c r="H87" s="421" t="s">
        <v>843</v>
      </c>
      <c r="I87" s="421" t="s">
        <v>844</v>
      </c>
      <c r="J87" s="422" t="s">
        <v>494</v>
      </c>
      <c r="K87" s="422">
        <v>40817</v>
      </c>
      <c r="L87" s="421" t="s">
        <v>538</v>
      </c>
      <c r="M87" s="421" t="s">
        <v>539</v>
      </c>
      <c r="N87" s="421">
        <v>43</v>
      </c>
      <c r="O87" s="421" t="s">
        <v>157</v>
      </c>
      <c r="P87" s="421" t="s">
        <v>157</v>
      </c>
      <c r="Q87" s="421" t="s">
        <v>157</v>
      </c>
      <c r="R87" s="421" t="s">
        <v>157</v>
      </c>
      <c r="S87" s="421" t="s">
        <v>157</v>
      </c>
      <c r="T87" s="421" t="s">
        <v>157</v>
      </c>
      <c r="U87" s="421">
        <v>0</v>
      </c>
      <c r="V87" s="421" t="s">
        <v>494</v>
      </c>
      <c r="W87" s="421" t="s">
        <v>494</v>
      </c>
      <c r="X87" s="421" t="s">
        <v>494</v>
      </c>
      <c r="Y87" s="421" t="s">
        <v>494</v>
      </c>
      <c r="Z87" s="421" t="s">
        <v>494</v>
      </c>
      <c r="AA87" s="421" t="s">
        <v>494</v>
      </c>
      <c r="AB87" s="421" t="s">
        <v>494</v>
      </c>
      <c r="AC87" s="421" t="s">
        <v>494</v>
      </c>
      <c r="AD87" s="421" t="s">
        <v>494</v>
      </c>
      <c r="AE87" s="421" t="s">
        <v>494</v>
      </c>
      <c r="AF87" s="421" t="s">
        <v>494</v>
      </c>
      <c r="AG87" s="421" t="s">
        <v>494</v>
      </c>
      <c r="AH87" s="421"/>
    </row>
    <row r="88" spans="2:34">
      <c r="B88" s="417" t="str">
        <f t="shared" si="7"/>
        <v>神２４_０１２</v>
      </c>
      <c r="C88" s="414" t="s">
        <v>495</v>
      </c>
      <c r="D88" s="432" t="s">
        <v>796</v>
      </c>
      <c r="E88" s="432" t="s">
        <v>686</v>
      </c>
      <c r="F88" s="421" t="s">
        <v>845</v>
      </c>
      <c r="G88" s="422">
        <v>41074</v>
      </c>
      <c r="H88" s="421" t="s">
        <v>846</v>
      </c>
      <c r="I88" s="421" t="s">
        <v>847</v>
      </c>
      <c r="J88" s="422" t="s">
        <v>494</v>
      </c>
      <c r="K88" s="422">
        <v>40154</v>
      </c>
      <c r="L88" s="421" t="s">
        <v>538</v>
      </c>
      <c r="M88" s="421" t="s">
        <v>539</v>
      </c>
      <c r="N88" s="421">
        <v>20</v>
      </c>
      <c r="O88" s="421" t="s">
        <v>157</v>
      </c>
      <c r="P88" s="421" t="s">
        <v>157</v>
      </c>
      <c r="Q88" s="421" t="s">
        <v>157</v>
      </c>
      <c r="R88" s="421" t="s">
        <v>157</v>
      </c>
      <c r="S88" s="421" t="s">
        <v>157</v>
      </c>
      <c r="T88" s="421" t="s">
        <v>157</v>
      </c>
      <c r="U88" s="421">
        <v>3</v>
      </c>
      <c r="V88" s="421" t="s">
        <v>494</v>
      </c>
      <c r="W88" s="421" t="s">
        <v>494</v>
      </c>
      <c r="X88" s="421" t="s">
        <v>494</v>
      </c>
      <c r="Y88" s="421" t="s">
        <v>494</v>
      </c>
      <c r="Z88" s="421" t="s">
        <v>494</v>
      </c>
      <c r="AA88" s="421" t="s">
        <v>494</v>
      </c>
      <c r="AB88" s="421" t="s">
        <v>494</v>
      </c>
      <c r="AC88" s="421" t="s">
        <v>494</v>
      </c>
      <c r="AD88" s="421" t="s">
        <v>494</v>
      </c>
      <c r="AE88" s="421" t="s">
        <v>494</v>
      </c>
      <c r="AF88" s="421" t="s">
        <v>494</v>
      </c>
      <c r="AG88" s="421" t="s">
        <v>494</v>
      </c>
      <c r="AH88" s="421"/>
    </row>
    <row r="89" spans="2:34">
      <c r="B89" s="417" t="str">
        <f t="shared" si="7"/>
        <v>神２４_０１１</v>
      </c>
      <c r="C89" s="414" t="s">
        <v>495</v>
      </c>
      <c r="D89" s="432" t="s">
        <v>796</v>
      </c>
      <c r="E89" s="432" t="s">
        <v>711</v>
      </c>
      <c r="F89" s="421" t="s">
        <v>848</v>
      </c>
      <c r="G89" s="422">
        <v>41074</v>
      </c>
      <c r="H89" s="421" t="s">
        <v>849</v>
      </c>
      <c r="I89" s="421" t="s">
        <v>850</v>
      </c>
      <c r="J89" s="422" t="s">
        <v>494</v>
      </c>
      <c r="K89" s="422">
        <v>39751</v>
      </c>
      <c r="L89" s="421" t="s">
        <v>538</v>
      </c>
      <c r="M89" s="421" t="s">
        <v>539</v>
      </c>
      <c r="N89" s="421">
        <v>12</v>
      </c>
      <c r="O89" s="421" t="s">
        <v>157</v>
      </c>
      <c r="P89" s="421" t="s">
        <v>157</v>
      </c>
      <c r="Q89" s="421" t="s">
        <v>157</v>
      </c>
      <c r="R89" s="421" t="s">
        <v>157</v>
      </c>
      <c r="S89" s="421" t="s">
        <v>157</v>
      </c>
      <c r="T89" s="421" t="s">
        <v>157</v>
      </c>
      <c r="U89" s="421">
        <v>3</v>
      </c>
      <c r="V89" s="421" t="s">
        <v>494</v>
      </c>
      <c r="W89" s="421" t="s">
        <v>494</v>
      </c>
      <c r="X89" s="421" t="s">
        <v>494</v>
      </c>
      <c r="Y89" s="421" t="s">
        <v>494</v>
      </c>
      <c r="Z89" s="421" t="s">
        <v>494</v>
      </c>
      <c r="AA89" s="421" t="s">
        <v>494</v>
      </c>
      <c r="AB89" s="421" t="s">
        <v>494</v>
      </c>
      <c r="AC89" s="421" t="s">
        <v>494</v>
      </c>
      <c r="AD89" s="421" t="s">
        <v>494</v>
      </c>
      <c r="AE89" s="421" t="s">
        <v>494</v>
      </c>
      <c r="AF89" s="421" t="s">
        <v>494</v>
      </c>
      <c r="AG89" s="421" t="s">
        <v>494</v>
      </c>
      <c r="AH89" s="421"/>
    </row>
    <row r="90" spans="2:34">
      <c r="B90" s="417" t="str">
        <f t="shared" si="7"/>
        <v>神２４_０１３</v>
      </c>
      <c r="C90" s="414" t="s">
        <v>495</v>
      </c>
      <c r="D90" s="432" t="s">
        <v>796</v>
      </c>
      <c r="E90" s="432" t="s">
        <v>721</v>
      </c>
      <c r="F90" s="421" t="s">
        <v>851</v>
      </c>
      <c r="G90" s="422">
        <v>41074</v>
      </c>
      <c r="H90" s="421" t="s">
        <v>852</v>
      </c>
      <c r="I90" s="421" t="s">
        <v>853</v>
      </c>
      <c r="J90" s="422" t="s">
        <v>494</v>
      </c>
      <c r="K90" s="422">
        <v>40118</v>
      </c>
      <c r="L90" s="421" t="s">
        <v>538</v>
      </c>
      <c r="M90" s="421" t="s">
        <v>539</v>
      </c>
      <c r="N90" s="421">
        <v>50</v>
      </c>
      <c r="O90" s="421" t="s">
        <v>157</v>
      </c>
      <c r="P90" s="421" t="s">
        <v>157</v>
      </c>
      <c r="Q90" s="421" t="s">
        <v>157</v>
      </c>
      <c r="R90" s="421" t="s">
        <v>157</v>
      </c>
      <c r="S90" s="421" t="s">
        <v>157</v>
      </c>
      <c r="T90" s="421" t="s">
        <v>157</v>
      </c>
      <c r="U90" s="421">
        <v>3</v>
      </c>
      <c r="V90" s="421" t="s">
        <v>494</v>
      </c>
      <c r="W90" s="421" t="s">
        <v>494</v>
      </c>
      <c r="X90" s="421" t="s">
        <v>494</v>
      </c>
      <c r="Y90" s="421" t="s">
        <v>494</v>
      </c>
      <c r="Z90" s="421" t="s">
        <v>494</v>
      </c>
      <c r="AA90" s="421" t="s">
        <v>494</v>
      </c>
      <c r="AB90" s="421" t="s">
        <v>494</v>
      </c>
      <c r="AC90" s="421" t="s">
        <v>494</v>
      </c>
      <c r="AD90" s="421" t="s">
        <v>494</v>
      </c>
      <c r="AE90" s="421" t="s">
        <v>494</v>
      </c>
      <c r="AF90" s="421" t="s">
        <v>494</v>
      </c>
      <c r="AG90" s="421" t="s">
        <v>494</v>
      </c>
      <c r="AH90" s="421"/>
    </row>
    <row r="91" spans="2:34">
      <c r="B91" s="417" t="str">
        <f t="shared" si="7"/>
        <v>神２４_０２３</v>
      </c>
      <c r="C91" s="414" t="s">
        <v>495</v>
      </c>
      <c r="D91" s="432" t="s">
        <v>796</v>
      </c>
      <c r="E91" s="432" t="s">
        <v>591</v>
      </c>
      <c r="F91" s="421" t="s">
        <v>854</v>
      </c>
      <c r="G91" s="422">
        <v>41180</v>
      </c>
      <c r="H91" s="421" t="s">
        <v>855</v>
      </c>
      <c r="I91" s="421" t="s">
        <v>856</v>
      </c>
      <c r="J91" s="422" t="s">
        <v>494</v>
      </c>
      <c r="K91" s="422">
        <v>41409</v>
      </c>
      <c r="L91" s="421" t="s">
        <v>857</v>
      </c>
      <c r="M91" s="421" t="s">
        <v>858</v>
      </c>
      <c r="N91" s="421">
        <v>24</v>
      </c>
      <c r="O91" s="421" t="s">
        <v>157</v>
      </c>
      <c r="P91" s="421" t="s">
        <v>159</v>
      </c>
      <c r="Q91" s="421" t="s">
        <v>159</v>
      </c>
      <c r="R91" s="421" t="s">
        <v>159</v>
      </c>
      <c r="S91" s="421" t="s">
        <v>159</v>
      </c>
      <c r="T91" s="421" t="s">
        <v>157</v>
      </c>
      <c r="U91" s="421">
        <v>0</v>
      </c>
      <c r="V91" s="421" t="s">
        <v>494</v>
      </c>
      <c r="W91" s="421" t="s">
        <v>494</v>
      </c>
      <c r="X91" s="421" t="s">
        <v>494</v>
      </c>
      <c r="Y91" s="421" t="s">
        <v>494</v>
      </c>
      <c r="Z91" s="421" t="s">
        <v>494</v>
      </c>
      <c r="AA91" s="421" t="s">
        <v>494</v>
      </c>
      <c r="AB91" s="421" t="s">
        <v>494</v>
      </c>
      <c r="AC91" s="421" t="s">
        <v>494</v>
      </c>
      <c r="AD91" s="421" t="s">
        <v>494</v>
      </c>
      <c r="AE91" s="421" t="s">
        <v>494</v>
      </c>
      <c r="AF91" s="421" t="s">
        <v>494</v>
      </c>
      <c r="AG91" s="421" t="s">
        <v>494</v>
      </c>
      <c r="AH91" s="421"/>
    </row>
    <row r="92" spans="2:34">
      <c r="B92" s="417" t="str">
        <f t="shared" si="7"/>
        <v>神２６_０２２</v>
      </c>
      <c r="C92" s="414" t="s">
        <v>603</v>
      </c>
      <c r="D92" s="432" t="s">
        <v>496</v>
      </c>
      <c r="E92" s="432" t="s">
        <v>488</v>
      </c>
      <c r="F92" s="421" t="s">
        <v>859</v>
      </c>
      <c r="G92" s="422">
        <v>42047</v>
      </c>
      <c r="H92" s="421" t="s">
        <v>860</v>
      </c>
      <c r="I92" s="421" t="s">
        <v>861</v>
      </c>
      <c r="J92" s="422" t="s">
        <v>494</v>
      </c>
      <c r="K92" s="422">
        <v>42276</v>
      </c>
      <c r="L92" s="421" t="s">
        <v>690</v>
      </c>
      <c r="M92" s="421" t="s">
        <v>691</v>
      </c>
      <c r="N92" s="421">
        <v>24</v>
      </c>
      <c r="O92" s="421" t="s">
        <v>157</v>
      </c>
      <c r="P92" s="421" t="s">
        <v>157</v>
      </c>
      <c r="Q92" s="421" t="s">
        <v>157</v>
      </c>
      <c r="R92" s="421" t="s">
        <v>157</v>
      </c>
      <c r="S92" s="421" t="s">
        <v>157</v>
      </c>
      <c r="T92" s="421" t="s">
        <v>157</v>
      </c>
      <c r="U92" s="421">
        <v>0</v>
      </c>
      <c r="V92" s="421" t="s">
        <v>494</v>
      </c>
      <c r="W92" s="421" t="s">
        <v>494</v>
      </c>
      <c r="X92" s="421" t="s">
        <v>494</v>
      </c>
      <c r="Y92" s="421" t="s">
        <v>494</v>
      </c>
      <c r="Z92" s="421" t="s">
        <v>494</v>
      </c>
      <c r="AA92" s="421" t="s">
        <v>494</v>
      </c>
      <c r="AB92" s="421" t="s">
        <v>494</v>
      </c>
      <c r="AC92" s="421" t="s">
        <v>494</v>
      </c>
      <c r="AD92" s="421" t="s">
        <v>494</v>
      </c>
      <c r="AE92" s="421" t="s">
        <v>494</v>
      </c>
      <c r="AF92" s="421" t="s">
        <v>494</v>
      </c>
      <c r="AG92" s="421" t="s">
        <v>494</v>
      </c>
      <c r="AH92" s="421"/>
    </row>
    <row r="93" spans="2:34">
      <c r="B93" s="417" t="str">
        <f t="shared" si="7"/>
        <v>神２４_０２０</v>
      </c>
      <c r="C93" s="414" t="s">
        <v>495</v>
      </c>
      <c r="D93" s="432" t="s">
        <v>774</v>
      </c>
      <c r="E93" s="432" t="s">
        <v>640</v>
      </c>
      <c r="F93" s="421" t="s">
        <v>862</v>
      </c>
      <c r="G93" s="422">
        <v>41120</v>
      </c>
      <c r="H93" s="421" t="s">
        <v>863</v>
      </c>
      <c r="I93" s="421" t="s">
        <v>864</v>
      </c>
      <c r="J93" s="422" t="s">
        <v>494</v>
      </c>
      <c r="K93" s="422">
        <v>41486</v>
      </c>
      <c r="L93" s="421" t="s">
        <v>715</v>
      </c>
      <c r="M93" s="421" t="s">
        <v>716</v>
      </c>
      <c r="N93" s="421">
        <v>78</v>
      </c>
      <c r="O93" s="421" t="s">
        <v>157</v>
      </c>
      <c r="P93" s="421" t="s">
        <v>158</v>
      </c>
      <c r="Q93" s="421" t="s">
        <v>157</v>
      </c>
      <c r="R93" s="421" t="s">
        <v>157</v>
      </c>
      <c r="S93" s="421" t="s">
        <v>157</v>
      </c>
      <c r="T93" s="421" t="s">
        <v>159</v>
      </c>
      <c r="U93" s="421">
        <v>0</v>
      </c>
      <c r="V93" s="421" t="s">
        <v>494</v>
      </c>
      <c r="W93" s="421" t="s">
        <v>494</v>
      </c>
      <c r="X93" s="421" t="s">
        <v>494</v>
      </c>
      <c r="Y93" s="421" t="s">
        <v>494</v>
      </c>
      <c r="Z93" s="421" t="s">
        <v>494</v>
      </c>
      <c r="AA93" s="421" t="s">
        <v>494</v>
      </c>
      <c r="AB93" s="421" t="s">
        <v>494</v>
      </c>
      <c r="AC93" s="421" t="s">
        <v>494</v>
      </c>
      <c r="AD93" s="421" t="s">
        <v>494</v>
      </c>
      <c r="AE93" s="421" t="s">
        <v>494</v>
      </c>
      <c r="AF93" s="421" t="s">
        <v>494</v>
      </c>
      <c r="AG93" s="421" t="s">
        <v>494</v>
      </c>
      <c r="AH93" s="421"/>
    </row>
    <row r="94" spans="2:34">
      <c r="B94" s="417" t="str">
        <f t="shared" si="7"/>
        <v>神２５_０１０</v>
      </c>
      <c r="C94" s="414" t="s">
        <v>486</v>
      </c>
      <c r="D94" s="432" t="s">
        <v>496</v>
      </c>
      <c r="E94" s="432" t="s">
        <v>534</v>
      </c>
      <c r="F94" s="421" t="s">
        <v>865</v>
      </c>
      <c r="G94" s="422">
        <v>41541</v>
      </c>
      <c r="H94" s="421" t="s">
        <v>866</v>
      </c>
      <c r="I94" s="421" t="s">
        <v>867</v>
      </c>
      <c r="J94" s="422" t="s">
        <v>494</v>
      </c>
      <c r="K94" s="422">
        <v>41729</v>
      </c>
      <c r="L94" s="421" t="s">
        <v>868</v>
      </c>
      <c r="M94" s="421" t="s">
        <v>869</v>
      </c>
      <c r="N94" s="421">
        <v>26</v>
      </c>
      <c r="O94" s="421" t="s">
        <v>157</v>
      </c>
      <c r="P94" s="421" t="s">
        <v>157</v>
      </c>
      <c r="Q94" s="421" t="s">
        <v>159</v>
      </c>
      <c r="R94" s="421" t="s">
        <v>157</v>
      </c>
      <c r="S94" s="421" t="s">
        <v>157</v>
      </c>
      <c r="T94" s="421" t="s">
        <v>157</v>
      </c>
      <c r="U94" s="421">
        <v>0</v>
      </c>
      <c r="V94" s="421" t="s">
        <v>494</v>
      </c>
      <c r="W94" s="421" t="s">
        <v>494</v>
      </c>
      <c r="X94" s="421" t="s">
        <v>494</v>
      </c>
      <c r="Y94" s="421" t="s">
        <v>494</v>
      </c>
      <c r="Z94" s="421" t="s">
        <v>494</v>
      </c>
      <c r="AA94" s="421" t="s">
        <v>494</v>
      </c>
      <c r="AB94" s="421" t="s">
        <v>494</v>
      </c>
      <c r="AC94" s="421" t="s">
        <v>494</v>
      </c>
      <c r="AD94" s="421" t="s">
        <v>494</v>
      </c>
      <c r="AE94" s="421" t="s">
        <v>494</v>
      </c>
      <c r="AF94" s="421" t="s">
        <v>494</v>
      </c>
      <c r="AG94" s="421" t="s">
        <v>494</v>
      </c>
      <c r="AH94" s="421"/>
    </row>
    <row r="95" spans="2:34">
      <c r="B95" s="417" t="str">
        <f t="shared" si="7"/>
        <v>神２４_０２１</v>
      </c>
      <c r="C95" s="414" t="s">
        <v>495</v>
      </c>
      <c r="D95" s="432" t="s">
        <v>774</v>
      </c>
      <c r="E95" s="432" t="s">
        <v>634</v>
      </c>
      <c r="F95" s="421" t="s">
        <v>870</v>
      </c>
      <c r="G95" s="422">
        <v>41130</v>
      </c>
      <c r="H95" s="421" t="s">
        <v>871</v>
      </c>
      <c r="I95" s="421" t="s">
        <v>872</v>
      </c>
      <c r="J95" s="422" t="s">
        <v>494</v>
      </c>
      <c r="K95" s="422">
        <v>41486</v>
      </c>
      <c r="L95" s="421" t="s">
        <v>715</v>
      </c>
      <c r="M95" s="421" t="s">
        <v>716</v>
      </c>
      <c r="N95" s="421">
        <v>48</v>
      </c>
      <c r="O95" s="421" t="s">
        <v>157</v>
      </c>
      <c r="P95" s="421" t="s">
        <v>158</v>
      </c>
      <c r="Q95" s="421" t="s">
        <v>157</v>
      </c>
      <c r="R95" s="421" t="s">
        <v>157</v>
      </c>
      <c r="S95" s="421" t="s">
        <v>157</v>
      </c>
      <c r="T95" s="421" t="s">
        <v>159</v>
      </c>
      <c r="U95" s="421">
        <v>0</v>
      </c>
      <c r="V95" s="421" t="s">
        <v>494</v>
      </c>
      <c r="W95" s="421" t="s">
        <v>494</v>
      </c>
      <c r="X95" s="421" t="s">
        <v>494</v>
      </c>
      <c r="Y95" s="421" t="s">
        <v>494</v>
      </c>
      <c r="Z95" s="421" t="s">
        <v>494</v>
      </c>
      <c r="AA95" s="421" t="s">
        <v>494</v>
      </c>
      <c r="AB95" s="421" t="s">
        <v>494</v>
      </c>
      <c r="AC95" s="421" t="s">
        <v>494</v>
      </c>
      <c r="AD95" s="421" t="s">
        <v>494</v>
      </c>
      <c r="AE95" s="421" t="s">
        <v>494</v>
      </c>
      <c r="AF95" s="421" t="s">
        <v>494</v>
      </c>
      <c r="AG95" s="421" t="s">
        <v>494</v>
      </c>
      <c r="AH95" s="421"/>
    </row>
    <row r="96" spans="2:34">
      <c r="B96" s="417" t="str">
        <f t="shared" si="7"/>
        <v>神２５_００１</v>
      </c>
      <c r="C96" s="414" t="s">
        <v>486</v>
      </c>
      <c r="D96" s="432" t="s">
        <v>496</v>
      </c>
      <c r="E96" s="432" t="s">
        <v>764</v>
      </c>
      <c r="F96" s="421" t="s">
        <v>873</v>
      </c>
      <c r="G96" s="422">
        <v>41484</v>
      </c>
      <c r="H96" s="421" t="s">
        <v>874</v>
      </c>
      <c r="I96" s="421" t="s">
        <v>875</v>
      </c>
      <c r="J96" s="422" t="s">
        <v>494</v>
      </c>
      <c r="K96" s="422">
        <v>41729</v>
      </c>
      <c r="L96" s="421" t="s">
        <v>570</v>
      </c>
      <c r="M96" s="421" t="s">
        <v>571</v>
      </c>
      <c r="N96" s="421">
        <v>35</v>
      </c>
      <c r="O96" s="421" t="s">
        <v>157</v>
      </c>
      <c r="P96" s="421" t="s">
        <v>158</v>
      </c>
      <c r="Q96" s="421" t="s">
        <v>157</v>
      </c>
      <c r="R96" s="421" t="s">
        <v>157</v>
      </c>
      <c r="S96" s="421" t="s">
        <v>157</v>
      </c>
      <c r="T96" s="421" t="s">
        <v>157</v>
      </c>
      <c r="U96" s="421">
        <v>0</v>
      </c>
      <c r="V96" s="421" t="s">
        <v>494</v>
      </c>
      <c r="W96" s="421" t="s">
        <v>494</v>
      </c>
      <c r="X96" s="421" t="s">
        <v>494</v>
      </c>
      <c r="Y96" s="421" t="s">
        <v>494</v>
      </c>
      <c r="Z96" s="421" t="s">
        <v>494</v>
      </c>
      <c r="AA96" s="421" t="s">
        <v>494</v>
      </c>
      <c r="AB96" s="421" t="s">
        <v>494</v>
      </c>
      <c r="AC96" s="421" t="s">
        <v>494</v>
      </c>
      <c r="AD96" s="421" t="s">
        <v>494</v>
      </c>
      <c r="AE96" s="421" t="s">
        <v>494</v>
      </c>
      <c r="AF96" s="421" t="s">
        <v>494</v>
      </c>
      <c r="AG96" s="421" t="s">
        <v>494</v>
      </c>
      <c r="AH96" s="421"/>
    </row>
    <row r="97" spans="2:34">
      <c r="B97" s="417" t="str">
        <f t="shared" si="7"/>
        <v>神２７_０１４</v>
      </c>
      <c r="C97" s="414" t="s">
        <v>681</v>
      </c>
      <c r="D97" s="432" t="s">
        <v>496</v>
      </c>
      <c r="E97" s="432" t="s">
        <v>661</v>
      </c>
      <c r="F97" s="421" t="s">
        <v>876</v>
      </c>
      <c r="G97" s="422">
        <v>42429</v>
      </c>
      <c r="H97" s="421" t="s">
        <v>877</v>
      </c>
      <c r="I97" s="421" t="s">
        <v>878</v>
      </c>
      <c r="J97" s="422" t="s">
        <v>494</v>
      </c>
      <c r="K97" s="422">
        <v>42704</v>
      </c>
      <c r="L97" s="421" t="s">
        <v>570</v>
      </c>
      <c r="M97" s="421" t="s">
        <v>571</v>
      </c>
      <c r="N97" s="421">
        <v>50</v>
      </c>
      <c r="O97" s="421" t="s">
        <v>157</v>
      </c>
      <c r="P97" s="421" t="s">
        <v>158</v>
      </c>
      <c r="Q97" s="421" t="s">
        <v>157</v>
      </c>
      <c r="R97" s="421" t="s">
        <v>157</v>
      </c>
      <c r="S97" s="421" t="s">
        <v>157</v>
      </c>
      <c r="T97" s="421" t="s">
        <v>157</v>
      </c>
      <c r="U97" s="421">
        <v>0</v>
      </c>
      <c r="V97" s="421" t="s">
        <v>494</v>
      </c>
      <c r="W97" s="421" t="s">
        <v>494</v>
      </c>
      <c r="X97" s="421" t="s">
        <v>494</v>
      </c>
      <c r="Y97" s="421" t="s">
        <v>494</v>
      </c>
      <c r="Z97" s="421" t="s">
        <v>494</v>
      </c>
      <c r="AA97" s="421" t="s">
        <v>494</v>
      </c>
      <c r="AB97" s="421" t="s">
        <v>494</v>
      </c>
      <c r="AC97" s="421" t="s">
        <v>494</v>
      </c>
      <c r="AD97" s="421" t="s">
        <v>494</v>
      </c>
      <c r="AE97" s="421" t="s">
        <v>494</v>
      </c>
      <c r="AF97" s="421" t="s">
        <v>494</v>
      </c>
      <c r="AG97" s="421" t="s">
        <v>494</v>
      </c>
      <c r="AH97" s="421"/>
    </row>
    <row r="98" spans="2:34">
      <c r="B98" s="417" t="str">
        <f t="shared" si="7"/>
        <v>神２８_００７</v>
      </c>
      <c r="C98" s="414" t="s">
        <v>612</v>
      </c>
      <c r="D98" s="432" t="s">
        <v>496</v>
      </c>
      <c r="E98" s="432" t="s">
        <v>599</v>
      </c>
      <c r="F98" s="421" t="s">
        <v>879</v>
      </c>
      <c r="G98" s="422">
        <v>42787</v>
      </c>
      <c r="H98" s="421" t="s">
        <v>880</v>
      </c>
      <c r="I98" s="421" t="s">
        <v>881</v>
      </c>
      <c r="J98" s="422" t="s">
        <v>494</v>
      </c>
      <c r="K98" s="422">
        <v>43131</v>
      </c>
      <c r="L98" s="421" t="s">
        <v>570</v>
      </c>
      <c r="M98" s="421" t="s">
        <v>571</v>
      </c>
      <c r="N98" s="421">
        <v>40</v>
      </c>
      <c r="O98" s="421" t="s">
        <v>157</v>
      </c>
      <c r="P98" s="421" t="s">
        <v>158</v>
      </c>
      <c r="Q98" s="421" t="s">
        <v>157</v>
      </c>
      <c r="R98" s="421" t="s">
        <v>157</v>
      </c>
      <c r="S98" s="421" t="s">
        <v>157</v>
      </c>
      <c r="T98" s="421" t="s">
        <v>157</v>
      </c>
      <c r="U98" s="421">
        <v>0</v>
      </c>
      <c r="V98" s="421" t="s">
        <v>494</v>
      </c>
      <c r="W98" s="421" t="s">
        <v>494</v>
      </c>
      <c r="X98" s="421" t="s">
        <v>494</v>
      </c>
      <c r="Y98" s="421" t="s">
        <v>494</v>
      </c>
      <c r="Z98" s="421" t="s">
        <v>494</v>
      </c>
      <c r="AA98" s="421" t="s">
        <v>494</v>
      </c>
      <c r="AB98" s="421" t="s">
        <v>494</v>
      </c>
      <c r="AC98" s="421" t="s">
        <v>494</v>
      </c>
      <c r="AD98" s="421" t="s">
        <v>494</v>
      </c>
      <c r="AE98" s="421" t="s">
        <v>494</v>
      </c>
      <c r="AF98" s="421" t="s">
        <v>494</v>
      </c>
      <c r="AG98" s="421" t="s">
        <v>494</v>
      </c>
      <c r="AH98" s="421"/>
    </row>
    <row r="99" spans="2:34">
      <c r="B99" s="417" t="str">
        <f t="shared" si="7"/>
        <v>神２０２０_００４</v>
      </c>
      <c r="C99" s="414" t="s">
        <v>736</v>
      </c>
      <c r="D99" s="432" t="s">
        <v>487</v>
      </c>
      <c r="E99" s="432" t="s">
        <v>555</v>
      </c>
      <c r="F99" s="421" t="s">
        <v>882</v>
      </c>
      <c r="G99" s="422">
        <v>44127</v>
      </c>
      <c r="H99" s="421" t="s">
        <v>883</v>
      </c>
      <c r="I99" s="421" t="s">
        <v>884</v>
      </c>
      <c r="J99" s="422">
        <v>44562</v>
      </c>
      <c r="K99" s="422">
        <v>44515</v>
      </c>
      <c r="L99" s="421" t="s">
        <v>570</v>
      </c>
      <c r="M99" s="421" t="s">
        <v>571</v>
      </c>
      <c r="N99" s="421">
        <v>42</v>
      </c>
      <c r="O99" s="421" t="s">
        <v>157</v>
      </c>
      <c r="P99" s="421" t="s">
        <v>158</v>
      </c>
      <c r="Q99" s="421" t="s">
        <v>157</v>
      </c>
      <c r="R99" s="421" t="s">
        <v>157</v>
      </c>
      <c r="S99" s="421" t="s">
        <v>157</v>
      </c>
      <c r="T99" s="421" t="s">
        <v>157</v>
      </c>
      <c r="U99" s="421">
        <v>0</v>
      </c>
      <c r="V99" s="421" t="s">
        <v>494</v>
      </c>
      <c r="W99" s="421" t="s">
        <v>494</v>
      </c>
      <c r="X99" s="421" t="s">
        <v>494</v>
      </c>
      <c r="Y99" s="421" t="s">
        <v>494</v>
      </c>
      <c r="Z99" s="421" t="s">
        <v>494</v>
      </c>
      <c r="AA99" s="421" t="s">
        <v>494</v>
      </c>
      <c r="AB99" s="421" t="s">
        <v>494</v>
      </c>
      <c r="AC99" s="421" t="s">
        <v>494</v>
      </c>
      <c r="AD99" s="421" t="s">
        <v>494</v>
      </c>
      <c r="AE99" s="421" t="s">
        <v>494</v>
      </c>
      <c r="AF99" s="421" t="s">
        <v>494</v>
      </c>
      <c r="AG99" s="421" t="s">
        <v>494</v>
      </c>
      <c r="AH99" s="421"/>
    </row>
    <row r="100" spans="2:34">
      <c r="B100" s="417" t="str">
        <f t="shared" si="7"/>
        <v>神２４_００２</v>
      </c>
      <c r="C100" s="414" t="s">
        <v>495</v>
      </c>
      <c r="D100" s="432" t="s">
        <v>774</v>
      </c>
      <c r="E100" s="432" t="s">
        <v>702</v>
      </c>
      <c r="F100" s="421" t="s">
        <v>885</v>
      </c>
      <c r="G100" s="422">
        <v>41001</v>
      </c>
      <c r="H100" s="421" t="s">
        <v>886</v>
      </c>
      <c r="I100" s="421" t="s">
        <v>887</v>
      </c>
      <c r="J100" s="422" t="s">
        <v>494</v>
      </c>
      <c r="K100" s="422">
        <v>39507</v>
      </c>
      <c r="L100" s="421" t="s">
        <v>888</v>
      </c>
      <c r="M100" s="421" t="s">
        <v>889</v>
      </c>
      <c r="N100" s="421">
        <v>12</v>
      </c>
      <c r="O100" s="421" t="s">
        <v>157</v>
      </c>
      <c r="P100" s="421" t="s">
        <v>158</v>
      </c>
      <c r="Q100" s="421" t="s">
        <v>159</v>
      </c>
      <c r="R100" s="421" t="s">
        <v>157</v>
      </c>
      <c r="S100" s="421" t="s">
        <v>157</v>
      </c>
      <c r="T100" s="421" t="s">
        <v>157</v>
      </c>
      <c r="U100" s="421">
        <v>0</v>
      </c>
      <c r="V100" s="421" t="s">
        <v>494</v>
      </c>
      <c r="W100" s="421" t="s">
        <v>494</v>
      </c>
      <c r="X100" s="421" t="s">
        <v>494</v>
      </c>
      <c r="Y100" s="421" t="s">
        <v>494</v>
      </c>
      <c r="Z100" s="421" t="s">
        <v>494</v>
      </c>
      <c r="AA100" s="421" t="s">
        <v>494</v>
      </c>
      <c r="AB100" s="421" t="s">
        <v>494</v>
      </c>
      <c r="AC100" s="421" t="s">
        <v>494</v>
      </c>
      <c r="AD100" s="421" t="s">
        <v>494</v>
      </c>
      <c r="AE100" s="421" t="s">
        <v>494</v>
      </c>
      <c r="AF100" s="421" t="s">
        <v>494</v>
      </c>
      <c r="AG100" s="421" t="s">
        <v>494</v>
      </c>
      <c r="AH100" s="421"/>
    </row>
    <row r="101" spans="2:34">
      <c r="B101" s="417" t="str">
        <f t="shared" si="7"/>
        <v>神２３_０２４</v>
      </c>
      <c r="C101" s="414" t="s">
        <v>503</v>
      </c>
      <c r="D101" s="432" t="s">
        <v>774</v>
      </c>
      <c r="E101" s="432" t="s">
        <v>585</v>
      </c>
      <c r="F101" s="421" t="s">
        <v>890</v>
      </c>
      <c r="G101" s="422">
        <v>40997</v>
      </c>
      <c r="H101" s="421" t="s">
        <v>891</v>
      </c>
      <c r="I101" s="421" t="s">
        <v>892</v>
      </c>
      <c r="J101" s="422" t="s">
        <v>494</v>
      </c>
      <c r="K101" s="422">
        <v>41289</v>
      </c>
      <c r="L101" s="421" t="s">
        <v>888</v>
      </c>
      <c r="M101" s="421" t="s">
        <v>889</v>
      </c>
      <c r="N101" s="421">
        <v>30</v>
      </c>
      <c r="O101" s="421" t="s">
        <v>157</v>
      </c>
      <c r="P101" s="421" t="s">
        <v>158</v>
      </c>
      <c r="Q101" s="421" t="s">
        <v>159</v>
      </c>
      <c r="R101" s="421" t="s">
        <v>157</v>
      </c>
      <c r="S101" s="421" t="s">
        <v>157</v>
      </c>
      <c r="T101" s="421" t="s">
        <v>157</v>
      </c>
      <c r="U101" s="421">
        <v>0</v>
      </c>
      <c r="V101" s="421" t="s">
        <v>494</v>
      </c>
      <c r="W101" s="421" t="s">
        <v>494</v>
      </c>
      <c r="X101" s="421" t="s">
        <v>494</v>
      </c>
      <c r="Y101" s="421" t="s">
        <v>494</v>
      </c>
      <c r="Z101" s="421" t="s">
        <v>494</v>
      </c>
      <c r="AA101" s="421" t="s">
        <v>494</v>
      </c>
      <c r="AB101" s="421" t="s">
        <v>494</v>
      </c>
      <c r="AC101" s="421" t="s">
        <v>494</v>
      </c>
      <c r="AD101" s="421" t="s">
        <v>494</v>
      </c>
      <c r="AE101" s="421" t="s">
        <v>494</v>
      </c>
      <c r="AF101" s="421" t="s">
        <v>494</v>
      </c>
      <c r="AG101" s="421" t="s">
        <v>494</v>
      </c>
      <c r="AH101" s="421"/>
    </row>
    <row r="102" spans="2:34">
      <c r="B102" s="417" t="str">
        <f t="shared" si="7"/>
        <v>神２４_００１</v>
      </c>
      <c r="C102" s="414" t="s">
        <v>495</v>
      </c>
      <c r="D102" s="432" t="s">
        <v>796</v>
      </c>
      <c r="E102" s="432" t="s">
        <v>764</v>
      </c>
      <c r="F102" s="421" t="s">
        <v>893</v>
      </c>
      <c r="G102" s="422">
        <v>41001</v>
      </c>
      <c r="H102" s="421" t="s">
        <v>894</v>
      </c>
      <c r="I102" s="421" t="s">
        <v>895</v>
      </c>
      <c r="J102" s="422" t="s">
        <v>494</v>
      </c>
      <c r="K102" s="422">
        <v>40061</v>
      </c>
      <c r="L102" s="421" t="s">
        <v>896</v>
      </c>
      <c r="M102" s="421" t="s">
        <v>897</v>
      </c>
      <c r="N102" s="421">
        <v>40</v>
      </c>
      <c r="O102" s="421" t="s">
        <v>157</v>
      </c>
      <c r="P102" s="421" t="s">
        <v>158</v>
      </c>
      <c r="Q102" s="421" t="s">
        <v>157</v>
      </c>
      <c r="R102" s="421" t="s">
        <v>157</v>
      </c>
      <c r="S102" s="421" t="s">
        <v>157</v>
      </c>
      <c r="T102" s="421" t="s">
        <v>157</v>
      </c>
      <c r="U102" s="421">
        <v>0</v>
      </c>
      <c r="V102" s="421" t="s">
        <v>494</v>
      </c>
      <c r="W102" s="421" t="s">
        <v>494</v>
      </c>
      <c r="X102" s="421" t="s">
        <v>494</v>
      </c>
      <c r="Y102" s="421" t="s">
        <v>494</v>
      </c>
      <c r="Z102" s="421" t="s">
        <v>494</v>
      </c>
      <c r="AA102" s="421" t="s">
        <v>494</v>
      </c>
      <c r="AB102" s="421" t="s">
        <v>494</v>
      </c>
      <c r="AC102" s="421" t="s">
        <v>494</v>
      </c>
      <c r="AD102" s="421" t="s">
        <v>494</v>
      </c>
      <c r="AE102" s="421" t="s">
        <v>494</v>
      </c>
      <c r="AF102" s="421" t="s">
        <v>494</v>
      </c>
      <c r="AG102" s="421" t="s">
        <v>494</v>
      </c>
      <c r="AH102" s="421"/>
    </row>
    <row r="103" spans="2:34">
      <c r="B103" s="417" t="str">
        <f t="shared" si="7"/>
        <v>神２７_０１２</v>
      </c>
      <c r="C103" s="414" t="s">
        <v>681</v>
      </c>
      <c r="D103" s="432" t="s">
        <v>496</v>
      </c>
      <c r="E103" s="432" t="s">
        <v>686</v>
      </c>
      <c r="F103" s="421" t="s">
        <v>898</v>
      </c>
      <c r="G103" s="422">
        <v>42402</v>
      </c>
      <c r="H103" s="421" t="s">
        <v>899</v>
      </c>
      <c r="I103" s="421" t="s">
        <v>900</v>
      </c>
      <c r="J103" s="422">
        <v>42856</v>
      </c>
      <c r="K103" s="422">
        <v>42855</v>
      </c>
      <c r="L103" s="421" t="s">
        <v>901</v>
      </c>
      <c r="M103" s="421" t="s">
        <v>902</v>
      </c>
      <c r="N103" s="421">
        <v>44</v>
      </c>
      <c r="O103" s="421" t="s">
        <v>157</v>
      </c>
      <c r="P103" s="421" t="s">
        <v>157</v>
      </c>
      <c r="Q103" s="421" t="s">
        <v>159</v>
      </c>
      <c r="R103" s="421" t="s">
        <v>159</v>
      </c>
      <c r="S103" s="421" t="s">
        <v>157</v>
      </c>
      <c r="T103" s="421" t="s">
        <v>159</v>
      </c>
      <c r="U103" s="421">
        <v>0</v>
      </c>
      <c r="V103" s="421" t="s">
        <v>494</v>
      </c>
      <c r="W103" s="421" t="s">
        <v>494</v>
      </c>
      <c r="X103" s="421" t="s">
        <v>494</v>
      </c>
      <c r="Y103" s="421" t="s">
        <v>494</v>
      </c>
      <c r="Z103" s="421" t="s">
        <v>494</v>
      </c>
      <c r="AA103" s="421" t="s">
        <v>494</v>
      </c>
      <c r="AB103" s="421" t="s">
        <v>494</v>
      </c>
      <c r="AC103" s="421" t="s">
        <v>494</v>
      </c>
      <c r="AD103" s="421" t="s">
        <v>494</v>
      </c>
      <c r="AE103" s="421" t="s">
        <v>494</v>
      </c>
      <c r="AF103" s="421" t="s">
        <v>494</v>
      </c>
      <c r="AG103" s="421" t="s">
        <v>494</v>
      </c>
      <c r="AH103" s="421"/>
    </row>
    <row r="104" spans="2:34">
      <c r="B104" s="417" t="str">
        <f t="shared" si="7"/>
        <v>神２９_００９</v>
      </c>
      <c r="C104" s="414" t="s">
        <v>595</v>
      </c>
      <c r="D104" s="432" t="s">
        <v>496</v>
      </c>
      <c r="E104" s="432" t="s">
        <v>561</v>
      </c>
      <c r="F104" s="421" t="s">
        <v>903</v>
      </c>
      <c r="G104" s="422">
        <v>43105</v>
      </c>
      <c r="H104" s="421" t="s">
        <v>904</v>
      </c>
      <c r="I104" s="421" t="s">
        <v>905</v>
      </c>
      <c r="J104" s="422" t="s">
        <v>494</v>
      </c>
      <c r="K104" s="422">
        <v>43342</v>
      </c>
      <c r="L104" s="421">
        <v>0</v>
      </c>
      <c r="M104" s="421" t="s">
        <v>906</v>
      </c>
      <c r="N104" s="421">
        <v>11</v>
      </c>
      <c r="O104" s="421" t="s">
        <v>157</v>
      </c>
      <c r="P104" s="421" t="s">
        <v>157</v>
      </c>
      <c r="Q104" s="421" t="s">
        <v>159</v>
      </c>
      <c r="R104" s="421" t="s">
        <v>159</v>
      </c>
      <c r="S104" s="421" t="s">
        <v>159</v>
      </c>
      <c r="T104" s="421" t="s">
        <v>159</v>
      </c>
      <c r="U104" s="421">
        <v>0</v>
      </c>
      <c r="V104" s="421" t="s">
        <v>494</v>
      </c>
      <c r="W104" s="421" t="s">
        <v>494</v>
      </c>
      <c r="X104" s="421" t="s">
        <v>494</v>
      </c>
      <c r="Y104" s="421" t="s">
        <v>494</v>
      </c>
      <c r="Z104" s="421" t="s">
        <v>494</v>
      </c>
      <c r="AA104" s="421" t="s">
        <v>494</v>
      </c>
      <c r="AB104" s="421" t="s">
        <v>494</v>
      </c>
      <c r="AC104" s="421" t="s">
        <v>494</v>
      </c>
      <c r="AD104" s="421" t="s">
        <v>494</v>
      </c>
      <c r="AE104" s="421" t="s">
        <v>494</v>
      </c>
      <c r="AF104" s="421" t="s">
        <v>494</v>
      </c>
      <c r="AG104" s="421" t="s">
        <v>494</v>
      </c>
      <c r="AH104" s="421"/>
    </row>
    <row r="105" spans="2:34">
      <c r="B105" s="417" t="str">
        <f t="shared" si="7"/>
        <v>神２５_００２</v>
      </c>
      <c r="C105" s="414" t="s">
        <v>486</v>
      </c>
      <c r="D105" s="432" t="s">
        <v>496</v>
      </c>
      <c r="E105" s="432" t="s">
        <v>702</v>
      </c>
      <c r="F105" s="421" t="s">
        <v>907</v>
      </c>
      <c r="G105" s="422">
        <v>41505</v>
      </c>
      <c r="H105" s="421" t="s">
        <v>908</v>
      </c>
      <c r="I105" s="421" t="s">
        <v>909</v>
      </c>
      <c r="J105" s="422" t="s">
        <v>494</v>
      </c>
      <c r="K105" s="422">
        <v>41882</v>
      </c>
      <c r="L105" s="421" t="s">
        <v>621</v>
      </c>
      <c r="M105" s="421" t="s">
        <v>910</v>
      </c>
      <c r="N105" s="421">
        <v>27</v>
      </c>
      <c r="O105" s="421" t="s">
        <v>158</v>
      </c>
      <c r="P105" s="421" t="s">
        <v>157</v>
      </c>
      <c r="Q105" s="421" t="s">
        <v>158</v>
      </c>
      <c r="R105" s="421" t="s">
        <v>158</v>
      </c>
      <c r="S105" s="421" t="s">
        <v>159</v>
      </c>
      <c r="T105" s="421" t="s">
        <v>159</v>
      </c>
      <c r="U105" s="421">
        <v>0</v>
      </c>
      <c r="V105" s="421" t="s">
        <v>494</v>
      </c>
      <c r="W105" s="421" t="s">
        <v>494</v>
      </c>
      <c r="X105" s="421" t="s">
        <v>494</v>
      </c>
      <c r="Y105" s="421" t="s">
        <v>494</v>
      </c>
      <c r="Z105" s="421" t="s">
        <v>494</v>
      </c>
      <c r="AA105" s="421" t="s">
        <v>494</v>
      </c>
      <c r="AB105" s="421" t="s">
        <v>494</v>
      </c>
      <c r="AC105" s="421" t="s">
        <v>494</v>
      </c>
      <c r="AD105" s="421" t="s">
        <v>494</v>
      </c>
      <c r="AE105" s="421" t="s">
        <v>494</v>
      </c>
      <c r="AF105" s="421" t="s">
        <v>494</v>
      </c>
      <c r="AG105" s="421" t="s">
        <v>494</v>
      </c>
      <c r="AH105" s="421"/>
    </row>
    <row r="106" spans="2:34">
      <c r="B106" s="417" t="str">
        <f t="shared" ref="B106:B137" si="8">C106&amp;"_"&amp;E106</f>
        <v>神２７_０１１</v>
      </c>
      <c r="C106" s="414" t="s">
        <v>681</v>
      </c>
      <c r="D106" s="432" t="s">
        <v>496</v>
      </c>
      <c r="E106" s="432" t="s">
        <v>711</v>
      </c>
      <c r="F106" s="421" t="s">
        <v>911</v>
      </c>
      <c r="G106" s="422">
        <v>42366</v>
      </c>
      <c r="H106" s="421" t="s">
        <v>912</v>
      </c>
      <c r="I106" s="421" t="s">
        <v>913</v>
      </c>
      <c r="J106" s="422">
        <v>42675</v>
      </c>
      <c r="K106" s="422">
        <v>42643</v>
      </c>
      <c r="L106" s="421" t="s">
        <v>914</v>
      </c>
      <c r="M106" s="421" t="s">
        <v>915</v>
      </c>
      <c r="N106" s="421">
        <v>40</v>
      </c>
      <c r="O106" s="421" t="s">
        <v>157</v>
      </c>
      <c r="P106" s="421" t="s">
        <v>158</v>
      </c>
      <c r="Q106" s="421" t="s">
        <v>159</v>
      </c>
      <c r="R106" s="421" t="s">
        <v>159</v>
      </c>
      <c r="S106" s="421" t="s">
        <v>159</v>
      </c>
      <c r="T106" s="421" t="s">
        <v>157</v>
      </c>
      <c r="U106" s="421">
        <v>0</v>
      </c>
      <c r="V106" s="421" t="s">
        <v>494</v>
      </c>
      <c r="W106" s="421" t="s">
        <v>494</v>
      </c>
      <c r="X106" s="421" t="s">
        <v>494</v>
      </c>
      <c r="Y106" s="421" t="s">
        <v>494</v>
      </c>
      <c r="Z106" s="421" t="s">
        <v>494</v>
      </c>
      <c r="AA106" s="421" t="s">
        <v>494</v>
      </c>
      <c r="AB106" s="421" t="s">
        <v>494</v>
      </c>
      <c r="AC106" s="421" t="s">
        <v>494</v>
      </c>
      <c r="AD106" s="421" t="s">
        <v>494</v>
      </c>
      <c r="AE106" s="421" t="s">
        <v>494</v>
      </c>
      <c r="AF106" s="421" t="s">
        <v>494</v>
      </c>
      <c r="AG106" s="421" t="s">
        <v>494</v>
      </c>
      <c r="AH106" s="421"/>
    </row>
    <row r="107" spans="2:34">
      <c r="B107" s="417" t="str">
        <f t="shared" si="8"/>
        <v>神２５_０１１</v>
      </c>
      <c r="C107" s="414" t="s">
        <v>486</v>
      </c>
      <c r="D107" s="432" t="s">
        <v>496</v>
      </c>
      <c r="E107" s="432" t="s">
        <v>711</v>
      </c>
      <c r="F107" s="421" t="s">
        <v>916</v>
      </c>
      <c r="G107" s="422">
        <v>41571</v>
      </c>
      <c r="H107" s="421" t="s">
        <v>917</v>
      </c>
      <c r="I107" s="421" t="s">
        <v>918</v>
      </c>
      <c r="J107" s="422" t="s">
        <v>494</v>
      </c>
      <c r="K107" s="422">
        <v>41851</v>
      </c>
      <c r="L107" s="421" t="s">
        <v>919</v>
      </c>
      <c r="M107" s="421" t="s">
        <v>920</v>
      </c>
      <c r="N107" s="421">
        <v>20</v>
      </c>
      <c r="O107" s="421" t="s">
        <v>157</v>
      </c>
      <c r="P107" s="421" t="s">
        <v>157</v>
      </c>
      <c r="Q107" s="421" t="s">
        <v>158</v>
      </c>
      <c r="R107" s="421" t="s">
        <v>158</v>
      </c>
      <c r="S107" s="421" t="s">
        <v>157</v>
      </c>
      <c r="T107" s="421" t="s">
        <v>157</v>
      </c>
      <c r="U107" s="421">
        <v>0</v>
      </c>
      <c r="V107" s="421" t="s">
        <v>494</v>
      </c>
      <c r="W107" s="421" t="s">
        <v>494</v>
      </c>
      <c r="X107" s="421" t="s">
        <v>494</v>
      </c>
      <c r="Y107" s="421" t="s">
        <v>494</v>
      </c>
      <c r="Z107" s="421" t="s">
        <v>494</v>
      </c>
      <c r="AA107" s="421" t="s">
        <v>494</v>
      </c>
      <c r="AB107" s="421" t="s">
        <v>494</v>
      </c>
      <c r="AC107" s="421" t="s">
        <v>494</v>
      </c>
      <c r="AD107" s="421" t="s">
        <v>494</v>
      </c>
      <c r="AE107" s="421" t="s">
        <v>494</v>
      </c>
      <c r="AF107" s="421" t="s">
        <v>494</v>
      </c>
      <c r="AG107" s="421" t="s">
        <v>494</v>
      </c>
      <c r="AH107" s="421"/>
    </row>
    <row r="108" spans="2:34">
      <c r="B108" s="417" t="str">
        <f t="shared" si="8"/>
        <v>神２７_００４</v>
      </c>
      <c r="C108" s="414" t="s">
        <v>681</v>
      </c>
      <c r="D108" s="432" t="s">
        <v>496</v>
      </c>
      <c r="E108" s="432" t="s">
        <v>555</v>
      </c>
      <c r="F108" s="421" t="s">
        <v>921</v>
      </c>
      <c r="G108" s="422">
        <v>42185</v>
      </c>
      <c r="H108" s="421" t="s">
        <v>922</v>
      </c>
      <c r="I108" s="421" t="s">
        <v>923</v>
      </c>
      <c r="J108" s="422">
        <v>42583</v>
      </c>
      <c r="K108" s="422">
        <v>42551</v>
      </c>
      <c r="L108" s="421" t="s">
        <v>924</v>
      </c>
      <c r="M108" s="421" t="s">
        <v>925</v>
      </c>
      <c r="N108" s="421">
        <v>17</v>
      </c>
      <c r="O108" s="421" t="s">
        <v>158</v>
      </c>
      <c r="P108" s="421" t="s">
        <v>158</v>
      </c>
      <c r="Q108" s="421" t="s">
        <v>159</v>
      </c>
      <c r="R108" s="421" t="s">
        <v>159</v>
      </c>
      <c r="S108" s="421" t="s">
        <v>159</v>
      </c>
      <c r="T108" s="421" t="s">
        <v>159</v>
      </c>
      <c r="U108" s="421">
        <v>0</v>
      </c>
      <c r="V108" s="421" t="s">
        <v>494</v>
      </c>
      <c r="W108" s="421" t="s">
        <v>494</v>
      </c>
      <c r="X108" s="421" t="s">
        <v>494</v>
      </c>
      <c r="Y108" s="421" t="s">
        <v>494</v>
      </c>
      <c r="Z108" s="421" t="s">
        <v>494</v>
      </c>
      <c r="AA108" s="421" t="s">
        <v>494</v>
      </c>
      <c r="AB108" s="421" t="s">
        <v>494</v>
      </c>
      <c r="AC108" s="421" t="s">
        <v>494</v>
      </c>
      <c r="AD108" s="421" t="s">
        <v>494</v>
      </c>
      <c r="AE108" s="421" t="s">
        <v>494</v>
      </c>
      <c r="AF108" s="421" t="s">
        <v>494</v>
      </c>
      <c r="AG108" s="421" t="s">
        <v>494</v>
      </c>
      <c r="AH108" s="421"/>
    </row>
    <row r="109" spans="2:34">
      <c r="B109" s="417" t="str">
        <f t="shared" si="8"/>
        <v>神２６_００４</v>
      </c>
      <c r="C109" s="414" t="s">
        <v>603</v>
      </c>
      <c r="D109" s="432" t="s">
        <v>496</v>
      </c>
      <c r="E109" s="432" t="s">
        <v>555</v>
      </c>
      <c r="F109" s="421" t="s">
        <v>926</v>
      </c>
      <c r="G109" s="422">
        <v>41816</v>
      </c>
      <c r="H109" s="421" t="s">
        <v>927</v>
      </c>
      <c r="I109" s="421" t="s">
        <v>928</v>
      </c>
      <c r="J109" s="422" t="s">
        <v>494</v>
      </c>
      <c r="K109" s="422">
        <v>42035</v>
      </c>
      <c r="L109" s="421" t="s">
        <v>772</v>
      </c>
      <c r="M109" s="421" t="s">
        <v>929</v>
      </c>
      <c r="N109" s="421">
        <v>56</v>
      </c>
      <c r="O109" s="421" t="s">
        <v>158</v>
      </c>
      <c r="P109" s="421" t="s">
        <v>158</v>
      </c>
      <c r="Q109" s="421" t="s">
        <v>159</v>
      </c>
      <c r="R109" s="421" t="s">
        <v>159</v>
      </c>
      <c r="S109" s="421" t="s">
        <v>159</v>
      </c>
      <c r="T109" s="421" t="s">
        <v>158</v>
      </c>
      <c r="U109" s="421">
        <v>0</v>
      </c>
      <c r="V109" s="421" t="s">
        <v>494</v>
      </c>
      <c r="W109" s="421" t="s">
        <v>494</v>
      </c>
      <c r="X109" s="421" t="s">
        <v>494</v>
      </c>
      <c r="Y109" s="421" t="s">
        <v>494</v>
      </c>
      <c r="Z109" s="421" t="s">
        <v>494</v>
      </c>
      <c r="AA109" s="421" t="s">
        <v>494</v>
      </c>
      <c r="AB109" s="421" t="s">
        <v>494</v>
      </c>
      <c r="AC109" s="421" t="s">
        <v>494</v>
      </c>
      <c r="AD109" s="421" t="s">
        <v>494</v>
      </c>
      <c r="AE109" s="421" t="s">
        <v>494</v>
      </c>
      <c r="AF109" s="421" t="s">
        <v>494</v>
      </c>
      <c r="AG109" s="421" t="s">
        <v>494</v>
      </c>
      <c r="AH109" s="421"/>
    </row>
    <row r="110" spans="2:34">
      <c r="B110" s="417" t="str">
        <f t="shared" si="8"/>
        <v>神２０２２_００３</v>
      </c>
      <c r="C110" s="414" t="s">
        <v>930</v>
      </c>
      <c r="D110" s="432" t="s">
        <v>487</v>
      </c>
      <c r="E110" s="432" t="s">
        <v>607</v>
      </c>
      <c r="F110" s="421" t="s">
        <v>931</v>
      </c>
      <c r="G110" s="422">
        <v>44949</v>
      </c>
      <c r="H110" s="421" t="s">
        <v>932</v>
      </c>
      <c r="I110" s="421" t="s">
        <v>933</v>
      </c>
      <c r="J110" s="422">
        <v>45383</v>
      </c>
      <c r="K110" s="422">
        <v>45382</v>
      </c>
      <c r="L110" s="421" t="s">
        <v>934</v>
      </c>
      <c r="M110" s="421" t="s">
        <v>935</v>
      </c>
      <c r="N110" s="421">
        <v>82</v>
      </c>
      <c r="O110" s="421" t="s">
        <v>157</v>
      </c>
      <c r="P110" s="421" t="s">
        <v>157</v>
      </c>
      <c r="Q110" s="421" t="s">
        <v>159</v>
      </c>
      <c r="R110" s="421" t="s">
        <v>159</v>
      </c>
      <c r="S110" s="421" t="s">
        <v>157</v>
      </c>
      <c r="T110" s="421" t="s">
        <v>159</v>
      </c>
      <c r="U110" s="421">
        <v>0</v>
      </c>
      <c r="V110" s="421" t="s">
        <v>494</v>
      </c>
      <c r="W110" s="421" t="s">
        <v>494</v>
      </c>
      <c r="X110" s="421" t="s">
        <v>494</v>
      </c>
      <c r="Y110" s="421" t="s">
        <v>494</v>
      </c>
      <c r="Z110" s="421" t="s">
        <v>494</v>
      </c>
      <c r="AA110" s="421" t="s">
        <v>494</v>
      </c>
      <c r="AB110" s="421" t="s">
        <v>494</v>
      </c>
      <c r="AC110" s="421" t="s">
        <v>494</v>
      </c>
      <c r="AD110" s="421" t="s">
        <v>494</v>
      </c>
      <c r="AE110" s="421" t="s">
        <v>494</v>
      </c>
      <c r="AF110" s="421" t="s">
        <v>494</v>
      </c>
      <c r="AG110" s="421" t="s">
        <v>494</v>
      </c>
      <c r="AH110" s="421"/>
    </row>
    <row r="111" spans="2:34">
      <c r="B111" s="417" t="str">
        <f t="shared" si="8"/>
        <v>神２３_０２０</v>
      </c>
      <c r="C111" s="414" t="s">
        <v>503</v>
      </c>
      <c r="D111" s="432" t="s">
        <v>774</v>
      </c>
      <c r="E111" s="432" t="s">
        <v>640</v>
      </c>
      <c r="F111" s="421" t="s">
        <v>936</v>
      </c>
      <c r="G111" s="422">
        <v>40991</v>
      </c>
      <c r="H111" s="421" t="s">
        <v>937</v>
      </c>
      <c r="I111" s="421" t="s">
        <v>938</v>
      </c>
      <c r="J111" s="422" t="s">
        <v>494</v>
      </c>
      <c r="K111" s="422">
        <v>39873</v>
      </c>
      <c r="L111" s="421" t="s">
        <v>939</v>
      </c>
      <c r="M111" s="421" t="s">
        <v>940</v>
      </c>
      <c r="N111" s="421">
        <v>22</v>
      </c>
      <c r="O111" s="421" t="s">
        <v>157</v>
      </c>
      <c r="P111" s="421" t="s">
        <v>158</v>
      </c>
      <c r="Q111" s="421" t="s">
        <v>159</v>
      </c>
      <c r="R111" s="421" t="s">
        <v>159</v>
      </c>
      <c r="S111" s="421" t="s">
        <v>157</v>
      </c>
      <c r="T111" s="421" t="s">
        <v>159</v>
      </c>
      <c r="U111" s="421">
        <v>0</v>
      </c>
      <c r="V111" s="421" t="s">
        <v>494</v>
      </c>
      <c r="W111" s="421" t="s">
        <v>494</v>
      </c>
      <c r="X111" s="421" t="s">
        <v>494</v>
      </c>
      <c r="Y111" s="421" t="s">
        <v>494</v>
      </c>
      <c r="Z111" s="421" t="s">
        <v>494</v>
      </c>
      <c r="AA111" s="421" t="s">
        <v>494</v>
      </c>
      <c r="AB111" s="421" t="s">
        <v>494</v>
      </c>
      <c r="AC111" s="421" t="s">
        <v>494</v>
      </c>
      <c r="AD111" s="421" t="s">
        <v>494</v>
      </c>
      <c r="AE111" s="421" t="s">
        <v>494</v>
      </c>
      <c r="AF111" s="421" t="s">
        <v>494</v>
      </c>
      <c r="AG111" s="421" t="s">
        <v>494</v>
      </c>
      <c r="AH111" s="421"/>
    </row>
    <row r="112" spans="2:34">
      <c r="B112" s="417" t="str">
        <f t="shared" si="8"/>
        <v>神３０_００２</v>
      </c>
      <c r="C112" s="414" t="s">
        <v>692</v>
      </c>
      <c r="D112" s="432" t="s">
        <v>487</v>
      </c>
      <c r="E112" s="432" t="s">
        <v>702</v>
      </c>
      <c r="F112" s="421" t="s">
        <v>941</v>
      </c>
      <c r="G112" s="422">
        <v>43308</v>
      </c>
      <c r="H112" s="421" t="s">
        <v>942</v>
      </c>
      <c r="I112" s="421" t="s">
        <v>943</v>
      </c>
      <c r="J112" s="422">
        <v>43563</v>
      </c>
      <c r="K112" s="422">
        <v>43555</v>
      </c>
      <c r="L112" s="421" t="s">
        <v>715</v>
      </c>
      <c r="M112" s="421" t="s">
        <v>716</v>
      </c>
      <c r="N112" s="421">
        <v>49</v>
      </c>
      <c r="O112" s="421" t="s">
        <v>157</v>
      </c>
      <c r="P112" s="421" t="s">
        <v>158</v>
      </c>
      <c r="Q112" s="421" t="s">
        <v>157</v>
      </c>
      <c r="R112" s="421" t="s">
        <v>157</v>
      </c>
      <c r="S112" s="421" t="s">
        <v>157</v>
      </c>
      <c r="T112" s="421" t="s">
        <v>159</v>
      </c>
      <c r="U112" s="421">
        <v>0</v>
      </c>
      <c r="V112" s="421" t="s">
        <v>494</v>
      </c>
      <c r="W112" s="421" t="s">
        <v>494</v>
      </c>
      <c r="X112" s="421" t="s">
        <v>494</v>
      </c>
      <c r="Y112" s="421" t="s">
        <v>494</v>
      </c>
      <c r="Z112" s="421" t="s">
        <v>494</v>
      </c>
      <c r="AA112" s="421" t="s">
        <v>494</v>
      </c>
      <c r="AB112" s="421" t="s">
        <v>494</v>
      </c>
      <c r="AC112" s="421" t="s">
        <v>494</v>
      </c>
      <c r="AD112" s="421" t="s">
        <v>494</v>
      </c>
      <c r="AE112" s="421" t="s">
        <v>494</v>
      </c>
      <c r="AF112" s="421" t="s">
        <v>494</v>
      </c>
      <c r="AG112" s="421" t="s">
        <v>494</v>
      </c>
      <c r="AH112" s="421"/>
    </row>
    <row r="113" spans="2:34">
      <c r="B113" s="417" t="str">
        <f t="shared" si="8"/>
        <v>神２４_０１９</v>
      </c>
      <c r="C113" s="414" t="s">
        <v>495</v>
      </c>
      <c r="D113" s="432" t="s">
        <v>796</v>
      </c>
      <c r="E113" s="432" t="s">
        <v>504</v>
      </c>
      <c r="F113" s="421" t="s">
        <v>944</v>
      </c>
      <c r="G113" s="422">
        <v>41116</v>
      </c>
      <c r="H113" s="421" t="s">
        <v>945</v>
      </c>
      <c r="I113" s="421" t="s">
        <v>946</v>
      </c>
      <c r="J113" s="422" t="s">
        <v>494</v>
      </c>
      <c r="K113" s="422">
        <v>41568</v>
      </c>
      <c r="L113" s="421" t="s">
        <v>947</v>
      </c>
      <c r="M113" s="421" t="s">
        <v>948</v>
      </c>
      <c r="N113" s="421">
        <v>80</v>
      </c>
      <c r="O113" s="421" t="s">
        <v>157</v>
      </c>
      <c r="P113" s="421" t="s">
        <v>158</v>
      </c>
      <c r="Q113" s="421" t="s">
        <v>157</v>
      </c>
      <c r="R113" s="421" t="s">
        <v>157</v>
      </c>
      <c r="S113" s="421" t="s">
        <v>157</v>
      </c>
      <c r="T113" s="421" t="s">
        <v>157</v>
      </c>
      <c r="U113" s="421">
        <v>0</v>
      </c>
      <c r="V113" s="421" t="s">
        <v>494</v>
      </c>
      <c r="W113" s="421" t="s">
        <v>494</v>
      </c>
      <c r="X113" s="421" t="s">
        <v>494</v>
      </c>
      <c r="Y113" s="421" t="s">
        <v>494</v>
      </c>
      <c r="Z113" s="421" t="s">
        <v>494</v>
      </c>
      <c r="AA113" s="421" t="s">
        <v>494</v>
      </c>
      <c r="AB113" s="421" t="s">
        <v>494</v>
      </c>
      <c r="AC113" s="421" t="s">
        <v>494</v>
      </c>
      <c r="AD113" s="421" t="s">
        <v>494</v>
      </c>
      <c r="AE113" s="421" t="s">
        <v>494</v>
      </c>
      <c r="AF113" s="421" t="s">
        <v>494</v>
      </c>
      <c r="AG113" s="421" t="s">
        <v>494</v>
      </c>
      <c r="AH113" s="421"/>
    </row>
    <row r="114" spans="2:34">
      <c r="B114" s="417" t="str">
        <f t="shared" si="8"/>
        <v>神２５_００３</v>
      </c>
      <c r="C114" s="414" t="s">
        <v>486</v>
      </c>
      <c r="D114" s="432" t="s">
        <v>496</v>
      </c>
      <c r="E114" s="432" t="s">
        <v>607</v>
      </c>
      <c r="F114" s="421" t="s">
        <v>949</v>
      </c>
      <c r="G114" s="422">
        <v>41506</v>
      </c>
      <c r="H114" s="421" t="s">
        <v>950</v>
      </c>
      <c r="I114" s="421" t="s">
        <v>951</v>
      </c>
      <c r="J114" s="422" t="s">
        <v>494</v>
      </c>
      <c r="K114" s="422">
        <v>41729</v>
      </c>
      <c r="L114" s="421" t="s">
        <v>570</v>
      </c>
      <c r="M114" s="421" t="s">
        <v>952</v>
      </c>
      <c r="N114" s="421">
        <v>34</v>
      </c>
      <c r="O114" s="421" t="s">
        <v>157</v>
      </c>
      <c r="P114" s="421" t="s">
        <v>158</v>
      </c>
      <c r="Q114" s="421" t="s">
        <v>157</v>
      </c>
      <c r="R114" s="421" t="s">
        <v>157</v>
      </c>
      <c r="S114" s="421" t="s">
        <v>157</v>
      </c>
      <c r="T114" s="421" t="s">
        <v>157</v>
      </c>
      <c r="U114" s="421">
        <v>0</v>
      </c>
      <c r="V114" s="421" t="s">
        <v>494</v>
      </c>
      <c r="W114" s="421" t="s">
        <v>494</v>
      </c>
      <c r="X114" s="421" t="s">
        <v>494</v>
      </c>
      <c r="Y114" s="421" t="s">
        <v>494</v>
      </c>
      <c r="Z114" s="421" t="s">
        <v>494</v>
      </c>
      <c r="AA114" s="421" t="s">
        <v>494</v>
      </c>
      <c r="AB114" s="421" t="s">
        <v>494</v>
      </c>
      <c r="AC114" s="421" t="s">
        <v>494</v>
      </c>
      <c r="AD114" s="421" t="s">
        <v>494</v>
      </c>
      <c r="AE114" s="421" t="s">
        <v>494</v>
      </c>
      <c r="AF114" s="421" t="s">
        <v>494</v>
      </c>
      <c r="AG114" s="421" t="s">
        <v>494</v>
      </c>
      <c r="AH114" s="421"/>
    </row>
    <row r="115" spans="2:34">
      <c r="B115" s="417" t="str">
        <f t="shared" si="8"/>
        <v>神２６_０１３</v>
      </c>
      <c r="C115" s="414" t="s">
        <v>603</v>
      </c>
      <c r="D115" s="432" t="s">
        <v>496</v>
      </c>
      <c r="E115" s="432" t="s">
        <v>721</v>
      </c>
      <c r="F115" s="421" t="s">
        <v>953</v>
      </c>
      <c r="G115" s="422">
        <v>41956</v>
      </c>
      <c r="H115" s="421" t="s">
        <v>954</v>
      </c>
      <c r="I115" s="421" t="s">
        <v>955</v>
      </c>
      <c r="J115" s="422" t="s">
        <v>494</v>
      </c>
      <c r="K115" s="422">
        <v>42185</v>
      </c>
      <c r="L115" s="421" t="s">
        <v>570</v>
      </c>
      <c r="M115" s="421" t="s">
        <v>952</v>
      </c>
      <c r="N115" s="421">
        <v>35</v>
      </c>
      <c r="O115" s="421" t="s">
        <v>157</v>
      </c>
      <c r="P115" s="421" t="s">
        <v>158</v>
      </c>
      <c r="Q115" s="421" t="s">
        <v>157</v>
      </c>
      <c r="R115" s="421" t="s">
        <v>157</v>
      </c>
      <c r="S115" s="421" t="s">
        <v>157</v>
      </c>
      <c r="T115" s="421" t="s">
        <v>157</v>
      </c>
      <c r="U115" s="421">
        <v>0</v>
      </c>
      <c r="V115" s="421" t="s">
        <v>494</v>
      </c>
      <c r="W115" s="421" t="s">
        <v>494</v>
      </c>
      <c r="X115" s="421" t="s">
        <v>494</v>
      </c>
      <c r="Y115" s="421" t="s">
        <v>494</v>
      </c>
      <c r="Z115" s="421" t="s">
        <v>494</v>
      </c>
      <c r="AA115" s="421" t="s">
        <v>494</v>
      </c>
      <c r="AB115" s="421" t="s">
        <v>494</v>
      </c>
      <c r="AC115" s="421" t="s">
        <v>494</v>
      </c>
      <c r="AD115" s="421" t="s">
        <v>494</v>
      </c>
      <c r="AE115" s="421" t="s">
        <v>494</v>
      </c>
      <c r="AF115" s="421" t="s">
        <v>494</v>
      </c>
      <c r="AG115" s="421" t="s">
        <v>494</v>
      </c>
      <c r="AH115" s="421"/>
    </row>
    <row r="116" spans="2:34">
      <c r="B116" s="417" t="str">
        <f t="shared" si="8"/>
        <v>神２６_０２３</v>
      </c>
      <c r="C116" s="414" t="s">
        <v>603</v>
      </c>
      <c r="D116" s="432" t="s">
        <v>496</v>
      </c>
      <c r="E116" s="432" t="s">
        <v>591</v>
      </c>
      <c r="F116" s="421" t="s">
        <v>956</v>
      </c>
      <c r="G116" s="422">
        <v>42048</v>
      </c>
      <c r="H116" s="421" t="s">
        <v>957</v>
      </c>
      <c r="I116" s="421" t="s">
        <v>958</v>
      </c>
      <c r="J116" s="422" t="s">
        <v>494</v>
      </c>
      <c r="K116" s="422">
        <v>42338</v>
      </c>
      <c r="L116" s="421" t="s">
        <v>570</v>
      </c>
      <c r="M116" s="421" t="s">
        <v>952</v>
      </c>
      <c r="N116" s="421">
        <v>35</v>
      </c>
      <c r="O116" s="421" t="s">
        <v>157</v>
      </c>
      <c r="P116" s="421" t="s">
        <v>158</v>
      </c>
      <c r="Q116" s="421" t="s">
        <v>157</v>
      </c>
      <c r="R116" s="421" t="s">
        <v>157</v>
      </c>
      <c r="S116" s="421" t="s">
        <v>157</v>
      </c>
      <c r="T116" s="421" t="s">
        <v>157</v>
      </c>
      <c r="U116" s="421">
        <v>0</v>
      </c>
      <c r="V116" s="421" t="s">
        <v>494</v>
      </c>
      <c r="W116" s="421" t="s">
        <v>494</v>
      </c>
      <c r="X116" s="421" t="s">
        <v>494</v>
      </c>
      <c r="Y116" s="421" t="s">
        <v>494</v>
      </c>
      <c r="Z116" s="421" t="s">
        <v>494</v>
      </c>
      <c r="AA116" s="421" t="s">
        <v>494</v>
      </c>
      <c r="AB116" s="421" t="s">
        <v>494</v>
      </c>
      <c r="AC116" s="421" t="s">
        <v>494</v>
      </c>
      <c r="AD116" s="421" t="s">
        <v>494</v>
      </c>
      <c r="AE116" s="421" t="s">
        <v>494</v>
      </c>
      <c r="AF116" s="421" t="s">
        <v>494</v>
      </c>
      <c r="AG116" s="421" t="s">
        <v>494</v>
      </c>
      <c r="AH116" s="421"/>
    </row>
    <row r="117" spans="2:34">
      <c r="B117" s="417" t="str">
        <f t="shared" si="8"/>
        <v>神２９_００３</v>
      </c>
      <c r="C117" s="414" t="s">
        <v>595</v>
      </c>
      <c r="D117" s="432" t="s">
        <v>496</v>
      </c>
      <c r="E117" s="432" t="s">
        <v>607</v>
      </c>
      <c r="F117" s="421" t="s">
        <v>959</v>
      </c>
      <c r="G117" s="422">
        <v>42947</v>
      </c>
      <c r="H117" s="421" t="s">
        <v>960</v>
      </c>
      <c r="I117" s="421" t="s">
        <v>961</v>
      </c>
      <c r="J117" s="422" t="s">
        <v>494</v>
      </c>
      <c r="K117" s="422">
        <v>43174</v>
      </c>
      <c r="L117" s="421" t="s">
        <v>570</v>
      </c>
      <c r="M117" s="421" t="s">
        <v>952</v>
      </c>
      <c r="N117" s="421">
        <v>31</v>
      </c>
      <c r="O117" s="421" t="s">
        <v>157</v>
      </c>
      <c r="P117" s="421" t="s">
        <v>158</v>
      </c>
      <c r="Q117" s="421" t="s">
        <v>157</v>
      </c>
      <c r="R117" s="421" t="s">
        <v>157</v>
      </c>
      <c r="S117" s="421" t="s">
        <v>157</v>
      </c>
      <c r="T117" s="421" t="s">
        <v>157</v>
      </c>
      <c r="U117" s="421">
        <v>0</v>
      </c>
      <c r="V117" s="421" t="s">
        <v>494</v>
      </c>
      <c r="W117" s="421" t="s">
        <v>494</v>
      </c>
      <c r="X117" s="421" t="s">
        <v>494</v>
      </c>
      <c r="Y117" s="421" t="s">
        <v>494</v>
      </c>
      <c r="Z117" s="421" t="s">
        <v>494</v>
      </c>
      <c r="AA117" s="421" t="s">
        <v>494</v>
      </c>
      <c r="AB117" s="421" t="s">
        <v>494</v>
      </c>
      <c r="AC117" s="421" t="s">
        <v>494</v>
      </c>
      <c r="AD117" s="421" t="s">
        <v>494</v>
      </c>
      <c r="AE117" s="421" t="s">
        <v>494</v>
      </c>
      <c r="AF117" s="421" t="s">
        <v>494</v>
      </c>
      <c r="AG117" s="421" t="s">
        <v>494</v>
      </c>
      <c r="AH117" s="421"/>
    </row>
    <row r="118" spans="2:34">
      <c r="B118" s="417" t="str">
        <f t="shared" si="8"/>
        <v>神２４_０１８</v>
      </c>
      <c r="C118" s="414" t="s">
        <v>495</v>
      </c>
      <c r="D118" s="432" t="s">
        <v>774</v>
      </c>
      <c r="E118" s="432" t="s">
        <v>717</v>
      </c>
      <c r="F118" s="421" t="s">
        <v>962</v>
      </c>
      <c r="G118" s="422">
        <v>41109</v>
      </c>
      <c r="H118" s="421" t="s">
        <v>963</v>
      </c>
      <c r="I118" s="421" t="s">
        <v>964</v>
      </c>
      <c r="J118" s="422" t="s">
        <v>494</v>
      </c>
      <c r="K118" s="422">
        <v>41477</v>
      </c>
      <c r="L118" s="421" t="s">
        <v>965</v>
      </c>
      <c r="M118" s="421" t="s">
        <v>966</v>
      </c>
      <c r="N118" s="421">
        <v>25</v>
      </c>
      <c r="O118" s="421" t="s">
        <v>157</v>
      </c>
      <c r="P118" s="421" t="s">
        <v>159</v>
      </c>
      <c r="Q118" s="421" t="s">
        <v>159</v>
      </c>
      <c r="R118" s="421" t="s">
        <v>159</v>
      </c>
      <c r="S118" s="421" t="s">
        <v>159</v>
      </c>
      <c r="T118" s="421" t="s">
        <v>159</v>
      </c>
      <c r="U118" s="421">
        <v>0</v>
      </c>
      <c r="V118" s="421" t="s">
        <v>494</v>
      </c>
      <c r="W118" s="421" t="s">
        <v>494</v>
      </c>
      <c r="X118" s="421" t="s">
        <v>494</v>
      </c>
      <c r="Y118" s="421" t="s">
        <v>494</v>
      </c>
      <c r="Z118" s="421" t="s">
        <v>494</v>
      </c>
      <c r="AA118" s="421" t="s">
        <v>494</v>
      </c>
      <c r="AB118" s="421" t="s">
        <v>494</v>
      </c>
      <c r="AC118" s="421" t="s">
        <v>494</v>
      </c>
      <c r="AD118" s="421" t="s">
        <v>494</v>
      </c>
      <c r="AE118" s="421" t="s">
        <v>494</v>
      </c>
      <c r="AF118" s="421" t="s">
        <v>494</v>
      </c>
      <c r="AG118" s="421" t="s">
        <v>494</v>
      </c>
      <c r="AH118" s="421"/>
    </row>
    <row r="119" spans="2:34">
      <c r="B119" s="417" t="str">
        <f t="shared" si="8"/>
        <v>神２５_０１２</v>
      </c>
      <c r="C119" s="414" t="s">
        <v>486</v>
      </c>
      <c r="D119" s="432" t="s">
        <v>496</v>
      </c>
      <c r="E119" s="432" t="s">
        <v>686</v>
      </c>
      <c r="F119" s="421" t="s">
        <v>967</v>
      </c>
      <c r="G119" s="422">
        <v>41576</v>
      </c>
      <c r="H119" s="421" t="s">
        <v>968</v>
      </c>
      <c r="I119" s="421" t="s">
        <v>969</v>
      </c>
      <c r="J119" s="422" t="s">
        <v>494</v>
      </c>
      <c r="K119" s="422">
        <v>41713</v>
      </c>
      <c r="L119" s="421" t="s">
        <v>970</v>
      </c>
      <c r="M119" s="421" t="s">
        <v>971</v>
      </c>
      <c r="N119" s="421">
        <v>26</v>
      </c>
      <c r="O119" s="421" t="s">
        <v>584</v>
      </c>
      <c r="P119" s="421" t="s">
        <v>157</v>
      </c>
      <c r="Q119" s="421" t="s">
        <v>157</v>
      </c>
      <c r="R119" s="421" t="s">
        <v>157</v>
      </c>
      <c r="S119" s="421" t="s">
        <v>584</v>
      </c>
      <c r="T119" s="421" t="s">
        <v>157</v>
      </c>
      <c r="U119" s="421">
        <v>0</v>
      </c>
      <c r="V119" s="421" t="s">
        <v>494</v>
      </c>
      <c r="W119" s="421" t="s">
        <v>494</v>
      </c>
      <c r="X119" s="421" t="s">
        <v>494</v>
      </c>
      <c r="Y119" s="421" t="s">
        <v>494</v>
      </c>
      <c r="Z119" s="421" t="s">
        <v>494</v>
      </c>
      <c r="AA119" s="421" t="s">
        <v>494</v>
      </c>
      <c r="AB119" s="421" t="s">
        <v>494</v>
      </c>
      <c r="AC119" s="421" t="s">
        <v>494</v>
      </c>
      <c r="AD119" s="421" t="s">
        <v>494</v>
      </c>
      <c r="AE119" s="421" t="s">
        <v>494</v>
      </c>
      <c r="AF119" s="421" t="s">
        <v>494</v>
      </c>
      <c r="AG119" s="421" t="s">
        <v>494</v>
      </c>
      <c r="AH119" s="421"/>
    </row>
    <row r="120" spans="2:34">
      <c r="B120" s="417" t="str">
        <f t="shared" si="8"/>
        <v>神２５_０１７</v>
      </c>
      <c r="C120" s="414" t="s">
        <v>486</v>
      </c>
      <c r="D120" s="432" t="s">
        <v>496</v>
      </c>
      <c r="E120" s="432" t="s">
        <v>540</v>
      </c>
      <c r="F120" s="421" t="s">
        <v>972</v>
      </c>
      <c r="G120" s="422">
        <v>41624</v>
      </c>
      <c r="H120" s="421" t="s">
        <v>973</v>
      </c>
      <c r="I120" s="421" t="s">
        <v>974</v>
      </c>
      <c r="J120" s="422" t="s">
        <v>494</v>
      </c>
      <c r="K120" s="422">
        <v>41830</v>
      </c>
      <c r="L120" s="421" t="s">
        <v>970</v>
      </c>
      <c r="M120" s="421" t="s">
        <v>971</v>
      </c>
      <c r="N120" s="421">
        <v>24</v>
      </c>
      <c r="O120" s="421" t="s">
        <v>584</v>
      </c>
      <c r="P120" s="421" t="s">
        <v>157</v>
      </c>
      <c r="Q120" s="421" t="s">
        <v>157</v>
      </c>
      <c r="R120" s="421" t="s">
        <v>157</v>
      </c>
      <c r="S120" s="421" t="s">
        <v>584</v>
      </c>
      <c r="T120" s="421" t="s">
        <v>157</v>
      </c>
      <c r="U120" s="421">
        <v>0</v>
      </c>
      <c r="V120" s="421" t="s">
        <v>494</v>
      </c>
      <c r="W120" s="421" t="s">
        <v>494</v>
      </c>
      <c r="X120" s="421" t="s">
        <v>494</v>
      </c>
      <c r="Y120" s="421" t="s">
        <v>494</v>
      </c>
      <c r="Z120" s="421" t="s">
        <v>494</v>
      </c>
      <c r="AA120" s="421" t="s">
        <v>494</v>
      </c>
      <c r="AB120" s="421" t="s">
        <v>494</v>
      </c>
      <c r="AC120" s="421" t="s">
        <v>494</v>
      </c>
      <c r="AD120" s="421" t="s">
        <v>494</v>
      </c>
      <c r="AE120" s="421" t="s">
        <v>494</v>
      </c>
      <c r="AF120" s="421" t="s">
        <v>494</v>
      </c>
      <c r="AG120" s="421" t="s">
        <v>494</v>
      </c>
      <c r="AH120" s="421"/>
    </row>
    <row r="121" spans="2:34">
      <c r="B121" s="417" t="str">
        <f t="shared" si="8"/>
        <v>神２５_０１４</v>
      </c>
      <c r="C121" s="414" t="s">
        <v>486</v>
      </c>
      <c r="D121" s="432" t="s">
        <v>496</v>
      </c>
      <c r="E121" s="432" t="s">
        <v>661</v>
      </c>
      <c r="F121" s="421" t="s">
        <v>975</v>
      </c>
      <c r="G121" s="422">
        <v>41596</v>
      </c>
      <c r="H121" s="421" t="s">
        <v>976</v>
      </c>
      <c r="I121" s="421" t="s">
        <v>977</v>
      </c>
      <c r="J121" s="422" t="s">
        <v>494</v>
      </c>
      <c r="K121" s="422">
        <v>41835</v>
      </c>
      <c r="L121" s="421" t="s">
        <v>970</v>
      </c>
      <c r="M121" s="421" t="s">
        <v>971</v>
      </c>
      <c r="N121" s="421">
        <v>24</v>
      </c>
      <c r="O121" s="421" t="s">
        <v>584</v>
      </c>
      <c r="P121" s="421" t="s">
        <v>157</v>
      </c>
      <c r="Q121" s="421" t="s">
        <v>157</v>
      </c>
      <c r="R121" s="421" t="s">
        <v>157</v>
      </c>
      <c r="S121" s="421" t="s">
        <v>584</v>
      </c>
      <c r="T121" s="421" t="s">
        <v>157</v>
      </c>
      <c r="U121" s="421">
        <v>0</v>
      </c>
      <c r="V121" s="421" t="s">
        <v>494</v>
      </c>
      <c r="W121" s="421" t="s">
        <v>494</v>
      </c>
      <c r="X121" s="421" t="s">
        <v>494</v>
      </c>
      <c r="Y121" s="421" t="s">
        <v>494</v>
      </c>
      <c r="Z121" s="421" t="s">
        <v>494</v>
      </c>
      <c r="AA121" s="421" t="s">
        <v>494</v>
      </c>
      <c r="AB121" s="421" t="s">
        <v>494</v>
      </c>
      <c r="AC121" s="421" t="s">
        <v>494</v>
      </c>
      <c r="AD121" s="421" t="s">
        <v>494</v>
      </c>
      <c r="AE121" s="421" t="s">
        <v>494</v>
      </c>
      <c r="AF121" s="421" t="s">
        <v>494</v>
      </c>
      <c r="AG121" s="421" t="s">
        <v>494</v>
      </c>
      <c r="AH121" s="421"/>
    </row>
    <row r="122" spans="2:34">
      <c r="B122" s="417" t="str">
        <f t="shared" si="8"/>
        <v>神２０２０_００２</v>
      </c>
      <c r="C122" s="414" t="s">
        <v>736</v>
      </c>
      <c r="D122" s="432" t="s">
        <v>487</v>
      </c>
      <c r="E122" s="432" t="s">
        <v>702</v>
      </c>
      <c r="F122" s="421" t="s">
        <v>978</v>
      </c>
      <c r="G122" s="422">
        <v>44034</v>
      </c>
      <c r="H122" s="421" t="s">
        <v>979</v>
      </c>
      <c r="I122" s="421" t="s">
        <v>980</v>
      </c>
      <c r="J122" s="422" t="s">
        <v>494</v>
      </c>
      <c r="K122" s="422">
        <v>44428</v>
      </c>
      <c r="L122" s="421" t="s">
        <v>970</v>
      </c>
      <c r="M122" s="421" t="s">
        <v>971</v>
      </c>
      <c r="N122" s="421">
        <v>32</v>
      </c>
      <c r="O122" s="421" t="s">
        <v>584</v>
      </c>
      <c r="P122" s="421" t="s">
        <v>157</v>
      </c>
      <c r="Q122" s="421" t="s">
        <v>157</v>
      </c>
      <c r="R122" s="421" t="s">
        <v>157</v>
      </c>
      <c r="S122" s="421" t="s">
        <v>584</v>
      </c>
      <c r="T122" s="421" t="s">
        <v>157</v>
      </c>
      <c r="U122" s="421">
        <v>0</v>
      </c>
      <c r="V122" s="421" t="s">
        <v>494</v>
      </c>
      <c r="W122" s="421" t="s">
        <v>494</v>
      </c>
      <c r="X122" s="421" t="s">
        <v>494</v>
      </c>
      <c r="Y122" s="421" t="s">
        <v>494</v>
      </c>
      <c r="Z122" s="421" t="s">
        <v>494</v>
      </c>
      <c r="AA122" s="421" t="s">
        <v>494</v>
      </c>
      <c r="AB122" s="421" t="s">
        <v>494</v>
      </c>
      <c r="AC122" s="421" t="s">
        <v>494</v>
      </c>
      <c r="AD122" s="421" t="s">
        <v>494</v>
      </c>
      <c r="AE122" s="421" t="s">
        <v>494</v>
      </c>
      <c r="AF122" s="421" t="s">
        <v>494</v>
      </c>
      <c r="AG122" s="421" t="s">
        <v>494</v>
      </c>
      <c r="AH122" s="421"/>
    </row>
    <row r="123" spans="2:34">
      <c r="B123" s="417" t="str">
        <f t="shared" si="8"/>
        <v>神２４_０３１</v>
      </c>
      <c r="C123" s="414" t="s">
        <v>495</v>
      </c>
      <c r="D123" s="432" t="s">
        <v>796</v>
      </c>
      <c r="E123" s="432" t="s">
        <v>981</v>
      </c>
      <c r="F123" s="421" t="s">
        <v>982</v>
      </c>
      <c r="G123" s="422">
        <v>41312</v>
      </c>
      <c r="H123" s="421" t="s">
        <v>983</v>
      </c>
      <c r="I123" s="421" t="s">
        <v>984</v>
      </c>
      <c r="J123" s="422" t="s">
        <v>494</v>
      </c>
      <c r="K123" s="422">
        <v>41486</v>
      </c>
      <c r="L123" s="421" t="s">
        <v>570</v>
      </c>
      <c r="M123" s="421" t="s">
        <v>571</v>
      </c>
      <c r="N123" s="421">
        <v>40</v>
      </c>
      <c r="O123" s="421" t="s">
        <v>157</v>
      </c>
      <c r="P123" s="421" t="s">
        <v>158</v>
      </c>
      <c r="Q123" s="421" t="s">
        <v>157</v>
      </c>
      <c r="R123" s="421" t="s">
        <v>157</v>
      </c>
      <c r="S123" s="421" t="s">
        <v>157</v>
      </c>
      <c r="T123" s="421" t="s">
        <v>157</v>
      </c>
      <c r="U123" s="421">
        <v>0</v>
      </c>
      <c r="V123" s="421" t="s">
        <v>494</v>
      </c>
      <c r="W123" s="421" t="s">
        <v>494</v>
      </c>
      <c r="X123" s="421" t="s">
        <v>494</v>
      </c>
      <c r="Y123" s="421" t="s">
        <v>494</v>
      </c>
      <c r="Z123" s="421" t="s">
        <v>494</v>
      </c>
      <c r="AA123" s="421" t="s">
        <v>494</v>
      </c>
      <c r="AB123" s="421" t="s">
        <v>494</v>
      </c>
      <c r="AC123" s="421" t="s">
        <v>494</v>
      </c>
      <c r="AD123" s="421" t="s">
        <v>494</v>
      </c>
      <c r="AE123" s="421" t="s">
        <v>494</v>
      </c>
      <c r="AF123" s="421" t="s">
        <v>494</v>
      </c>
      <c r="AG123" s="421" t="s">
        <v>494</v>
      </c>
      <c r="AH123" s="421"/>
    </row>
    <row r="124" spans="2:34">
      <c r="B124" s="417" t="str">
        <f t="shared" si="8"/>
        <v>神２７_００３</v>
      </c>
      <c r="C124" s="414" t="s">
        <v>681</v>
      </c>
      <c r="D124" s="432" t="s">
        <v>496</v>
      </c>
      <c r="E124" s="432" t="s">
        <v>607</v>
      </c>
      <c r="F124" s="421" t="s">
        <v>985</v>
      </c>
      <c r="G124" s="422">
        <v>42174</v>
      </c>
      <c r="H124" s="421" t="s">
        <v>986</v>
      </c>
      <c r="I124" s="421" t="s">
        <v>987</v>
      </c>
      <c r="J124" s="422">
        <v>42461</v>
      </c>
      <c r="K124" s="422">
        <v>42399</v>
      </c>
      <c r="L124" s="421" t="s">
        <v>988</v>
      </c>
      <c r="M124" s="421" t="s">
        <v>989</v>
      </c>
      <c r="N124" s="421">
        <v>20</v>
      </c>
      <c r="O124" s="421" t="s">
        <v>157</v>
      </c>
      <c r="P124" s="421" t="s">
        <v>159</v>
      </c>
      <c r="Q124" s="421" t="s">
        <v>159</v>
      </c>
      <c r="R124" s="421" t="s">
        <v>159</v>
      </c>
      <c r="S124" s="421" t="s">
        <v>159</v>
      </c>
      <c r="T124" s="421" t="s">
        <v>157</v>
      </c>
      <c r="U124" s="421">
        <v>0</v>
      </c>
      <c r="V124" s="421" t="s">
        <v>494</v>
      </c>
      <c r="W124" s="421" t="s">
        <v>494</v>
      </c>
      <c r="X124" s="421" t="s">
        <v>494</v>
      </c>
      <c r="Y124" s="421" t="s">
        <v>494</v>
      </c>
      <c r="Z124" s="421" t="s">
        <v>494</v>
      </c>
      <c r="AA124" s="421" t="s">
        <v>494</v>
      </c>
      <c r="AB124" s="421" t="s">
        <v>494</v>
      </c>
      <c r="AC124" s="421" t="s">
        <v>494</v>
      </c>
      <c r="AD124" s="421" t="s">
        <v>494</v>
      </c>
      <c r="AE124" s="421" t="s">
        <v>494</v>
      </c>
      <c r="AF124" s="421" t="s">
        <v>494</v>
      </c>
      <c r="AG124" s="421" t="s">
        <v>494</v>
      </c>
      <c r="AH124" s="421"/>
    </row>
    <row r="125" spans="2:34">
      <c r="B125" s="417" t="str">
        <f t="shared" si="8"/>
        <v>神２９_００６</v>
      </c>
      <c r="C125" s="414" t="s">
        <v>595</v>
      </c>
      <c r="D125" s="432" t="s">
        <v>496</v>
      </c>
      <c r="E125" s="432" t="s">
        <v>572</v>
      </c>
      <c r="F125" s="421" t="s">
        <v>990</v>
      </c>
      <c r="G125" s="422">
        <v>43081</v>
      </c>
      <c r="H125" s="421" t="s">
        <v>991</v>
      </c>
      <c r="I125" s="421" t="s">
        <v>992</v>
      </c>
      <c r="J125" s="422">
        <v>43344</v>
      </c>
      <c r="K125" s="422">
        <v>43307</v>
      </c>
      <c r="L125" s="421" t="s">
        <v>993</v>
      </c>
      <c r="M125" s="421" t="s">
        <v>994</v>
      </c>
      <c r="N125" s="421">
        <v>15</v>
      </c>
      <c r="O125" s="421" t="s">
        <v>157</v>
      </c>
      <c r="P125" s="421" t="s">
        <v>157</v>
      </c>
      <c r="Q125" s="421" t="s">
        <v>157</v>
      </c>
      <c r="R125" s="421" t="s">
        <v>157</v>
      </c>
      <c r="S125" s="421" t="s">
        <v>157</v>
      </c>
      <c r="T125" s="421" t="s">
        <v>159</v>
      </c>
      <c r="U125" s="421">
        <v>0</v>
      </c>
      <c r="V125" s="421" t="s">
        <v>494</v>
      </c>
      <c r="W125" s="421" t="s">
        <v>494</v>
      </c>
      <c r="X125" s="421" t="s">
        <v>494</v>
      </c>
      <c r="Y125" s="421" t="s">
        <v>494</v>
      </c>
      <c r="Z125" s="421" t="s">
        <v>494</v>
      </c>
      <c r="AA125" s="421" t="s">
        <v>494</v>
      </c>
      <c r="AB125" s="421" t="s">
        <v>494</v>
      </c>
      <c r="AC125" s="421" t="s">
        <v>494</v>
      </c>
      <c r="AD125" s="421" t="s">
        <v>494</v>
      </c>
      <c r="AE125" s="421" t="s">
        <v>494</v>
      </c>
      <c r="AF125" s="421" t="s">
        <v>494</v>
      </c>
      <c r="AG125" s="421" t="s">
        <v>494</v>
      </c>
      <c r="AH125" s="421"/>
    </row>
    <row r="126" spans="2:34">
      <c r="B126" s="417" t="str">
        <f t="shared" si="8"/>
        <v>神２３_０１５</v>
      </c>
      <c r="C126" s="414" t="s">
        <v>503</v>
      </c>
      <c r="D126" s="432" t="s">
        <v>774</v>
      </c>
      <c r="E126" s="432" t="s">
        <v>995</v>
      </c>
      <c r="F126" s="421" t="s">
        <v>996</v>
      </c>
      <c r="G126" s="422">
        <v>40966</v>
      </c>
      <c r="H126" s="421" t="s">
        <v>997</v>
      </c>
      <c r="I126" s="421" t="s">
        <v>998</v>
      </c>
      <c r="J126" s="422" t="s">
        <v>494</v>
      </c>
      <c r="K126" s="422">
        <v>39262</v>
      </c>
      <c r="L126" s="421" t="s">
        <v>999</v>
      </c>
      <c r="M126" s="421" t="s">
        <v>1000</v>
      </c>
      <c r="N126" s="421">
        <v>26</v>
      </c>
      <c r="O126" s="421" t="s">
        <v>157</v>
      </c>
      <c r="P126" s="421" t="s">
        <v>157</v>
      </c>
      <c r="Q126" s="421" t="s">
        <v>157</v>
      </c>
      <c r="R126" s="421" t="s">
        <v>157</v>
      </c>
      <c r="S126" s="421" t="s">
        <v>158</v>
      </c>
      <c r="T126" s="421" t="s">
        <v>157</v>
      </c>
      <c r="U126" s="421">
        <v>0</v>
      </c>
      <c r="V126" s="421" t="s">
        <v>494</v>
      </c>
      <c r="W126" s="421" t="s">
        <v>494</v>
      </c>
      <c r="X126" s="421" t="s">
        <v>494</v>
      </c>
      <c r="Y126" s="421" t="s">
        <v>494</v>
      </c>
      <c r="Z126" s="421" t="s">
        <v>494</v>
      </c>
      <c r="AA126" s="421" t="s">
        <v>494</v>
      </c>
      <c r="AB126" s="421" t="s">
        <v>494</v>
      </c>
      <c r="AC126" s="421" t="s">
        <v>494</v>
      </c>
      <c r="AD126" s="421" t="s">
        <v>494</v>
      </c>
      <c r="AE126" s="421" t="s">
        <v>494</v>
      </c>
      <c r="AF126" s="421" t="s">
        <v>494</v>
      </c>
      <c r="AG126" s="421" t="s">
        <v>494</v>
      </c>
      <c r="AH126" s="421"/>
    </row>
    <row r="127" spans="2:34">
      <c r="B127" s="417" t="str">
        <f t="shared" si="8"/>
        <v>神２９_００５</v>
      </c>
      <c r="C127" s="414" t="s">
        <v>595</v>
      </c>
      <c r="D127" s="432" t="s">
        <v>496</v>
      </c>
      <c r="E127" s="432" t="s">
        <v>497</v>
      </c>
      <c r="F127" s="421" t="s">
        <v>1001</v>
      </c>
      <c r="G127" s="422">
        <v>43025</v>
      </c>
      <c r="H127" s="421" t="s">
        <v>1002</v>
      </c>
      <c r="I127" s="421" t="s">
        <v>1003</v>
      </c>
      <c r="J127" s="422" t="s">
        <v>494</v>
      </c>
      <c r="K127" s="422">
        <v>43235</v>
      </c>
      <c r="L127" s="421" t="s">
        <v>570</v>
      </c>
      <c r="M127" s="421" t="s">
        <v>952</v>
      </c>
      <c r="N127" s="421">
        <v>35</v>
      </c>
      <c r="O127" s="421" t="s">
        <v>157</v>
      </c>
      <c r="P127" s="421" t="s">
        <v>158</v>
      </c>
      <c r="Q127" s="421" t="s">
        <v>157</v>
      </c>
      <c r="R127" s="421" t="s">
        <v>157</v>
      </c>
      <c r="S127" s="421" t="s">
        <v>157</v>
      </c>
      <c r="T127" s="421" t="s">
        <v>157</v>
      </c>
      <c r="U127" s="421">
        <v>0</v>
      </c>
      <c r="V127" s="421" t="s">
        <v>494</v>
      </c>
      <c r="W127" s="421" t="s">
        <v>494</v>
      </c>
      <c r="X127" s="421" t="s">
        <v>494</v>
      </c>
      <c r="Y127" s="421" t="s">
        <v>494</v>
      </c>
      <c r="Z127" s="421" t="s">
        <v>494</v>
      </c>
      <c r="AA127" s="421" t="s">
        <v>494</v>
      </c>
      <c r="AB127" s="421" t="s">
        <v>494</v>
      </c>
      <c r="AC127" s="421" t="s">
        <v>494</v>
      </c>
      <c r="AD127" s="421" t="s">
        <v>494</v>
      </c>
      <c r="AE127" s="421" t="s">
        <v>494</v>
      </c>
      <c r="AF127" s="421" t="s">
        <v>494</v>
      </c>
      <c r="AG127" s="421" t="s">
        <v>494</v>
      </c>
      <c r="AH127" s="421"/>
    </row>
    <row r="128" spans="2:34">
      <c r="B128" s="417" t="str">
        <f t="shared" si="8"/>
        <v>神２０２１_００１</v>
      </c>
      <c r="C128" s="414" t="s">
        <v>1004</v>
      </c>
      <c r="D128" s="432" t="s">
        <v>487</v>
      </c>
      <c r="E128" s="432" t="s">
        <v>764</v>
      </c>
      <c r="F128" s="421" t="s">
        <v>1005</v>
      </c>
      <c r="G128" s="422">
        <v>44474</v>
      </c>
      <c r="H128" s="421" t="s">
        <v>1006</v>
      </c>
      <c r="I128" s="421" t="s">
        <v>1007</v>
      </c>
      <c r="J128" s="422">
        <v>44774</v>
      </c>
      <c r="K128" s="422">
        <v>44742</v>
      </c>
      <c r="L128" s="421" t="s">
        <v>570</v>
      </c>
      <c r="M128" s="421" t="s">
        <v>1008</v>
      </c>
      <c r="N128" s="421">
        <v>50</v>
      </c>
      <c r="O128" s="421" t="s">
        <v>157</v>
      </c>
      <c r="P128" s="421" t="s">
        <v>158</v>
      </c>
      <c r="Q128" s="421" t="s">
        <v>157</v>
      </c>
      <c r="R128" s="421" t="s">
        <v>157</v>
      </c>
      <c r="S128" s="421" t="s">
        <v>157</v>
      </c>
      <c r="T128" s="421" t="s">
        <v>157</v>
      </c>
      <c r="U128" s="421">
        <v>0</v>
      </c>
      <c r="V128" s="421" t="s">
        <v>494</v>
      </c>
      <c r="W128" s="421" t="s">
        <v>494</v>
      </c>
      <c r="X128" s="421" t="s">
        <v>494</v>
      </c>
      <c r="Y128" s="421" t="s">
        <v>494</v>
      </c>
      <c r="Z128" s="421" t="s">
        <v>494</v>
      </c>
      <c r="AA128" s="421" t="s">
        <v>494</v>
      </c>
      <c r="AB128" s="421" t="s">
        <v>494</v>
      </c>
      <c r="AC128" s="421" t="s">
        <v>494</v>
      </c>
      <c r="AD128" s="421" t="s">
        <v>494</v>
      </c>
      <c r="AE128" s="421" t="s">
        <v>494</v>
      </c>
      <c r="AF128" s="421" t="s">
        <v>494</v>
      </c>
      <c r="AG128" s="421" t="s">
        <v>494</v>
      </c>
      <c r="AH128" s="421"/>
    </row>
    <row r="129" spans="2:34">
      <c r="B129" s="417" t="str">
        <f t="shared" si="8"/>
        <v>神２９_０１２</v>
      </c>
      <c r="C129" s="414" t="s">
        <v>595</v>
      </c>
      <c r="D129" s="432" t="s">
        <v>682</v>
      </c>
      <c r="E129" s="432" t="s">
        <v>686</v>
      </c>
      <c r="F129" s="421" t="s">
        <v>1009</v>
      </c>
      <c r="G129" s="422">
        <v>43158</v>
      </c>
      <c r="H129" s="421" t="s">
        <v>1010</v>
      </c>
      <c r="I129" s="421" t="s">
        <v>1011</v>
      </c>
      <c r="J129" s="422">
        <v>43374</v>
      </c>
      <c r="K129" s="422">
        <v>43343</v>
      </c>
      <c r="L129" s="421" t="s">
        <v>993</v>
      </c>
      <c r="M129" s="421" t="s">
        <v>994</v>
      </c>
      <c r="N129" s="421">
        <v>15</v>
      </c>
      <c r="O129" s="421" t="s">
        <v>157</v>
      </c>
      <c r="P129" s="421" t="s">
        <v>157</v>
      </c>
      <c r="Q129" s="421" t="s">
        <v>157</v>
      </c>
      <c r="R129" s="421" t="s">
        <v>157</v>
      </c>
      <c r="S129" s="421" t="s">
        <v>157</v>
      </c>
      <c r="T129" s="421" t="s">
        <v>159</v>
      </c>
      <c r="U129" s="421">
        <v>0</v>
      </c>
      <c r="V129" s="421" t="s">
        <v>494</v>
      </c>
      <c r="W129" s="421" t="s">
        <v>494</v>
      </c>
      <c r="X129" s="421" t="s">
        <v>494</v>
      </c>
      <c r="Y129" s="421" t="s">
        <v>494</v>
      </c>
      <c r="Z129" s="421" t="s">
        <v>494</v>
      </c>
      <c r="AA129" s="421" t="s">
        <v>494</v>
      </c>
      <c r="AB129" s="421" t="s">
        <v>494</v>
      </c>
      <c r="AC129" s="421" t="s">
        <v>494</v>
      </c>
      <c r="AD129" s="421" t="s">
        <v>494</v>
      </c>
      <c r="AE129" s="421" t="s">
        <v>494</v>
      </c>
      <c r="AF129" s="421" t="s">
        <v>494</v>
      </c>
      <c r="AG129" s="421" t="s">
        <v>494</v>
      </c>
      <c r="AH129" s="421"/>
    </row>
    <row r="130" spans="2:34">
      <c r="B130" s="417" t="str">
        <f t="shared" si="8"/>
        <v>神２９_０１１</v>
      </c>
      <c r="C130" s="414" t="s">
        <v>595</v>
      </c>
      <c r="D130" s="432" t="s">
        <v>496</v>
      </c>
      <c r="E130" s="432" t="s">
        <v>711</v>
      </c>
      <c r="F130" s="421" t="s">
        <v>1012</v>
      </c>
      <c r="G130" s="422">
        <v>43158</v>
      </c>
      <c r="H130" s="421" t="s">
        <v>1013</v>
      </c>
      <c r="I130" s="421" t="s">
        <v>1014</v>
      </c>
      <c r="J130" s="422">
        <v>43435</v>
      </c>
      <c r="K130" s="422">
        <v>43404</v>
      </c>
      <c r="L130" s="421" t="s">
        <v>993</v>
      </c>
      <c r="M130" s="421" t="s">
        <v>994</v>
      </c>
      <c r="N130" s="421">
        <v>15</v>
      </c>
      <c r="O130" s="421" t="s">
        <v>157</v>
      </c>
      <c r="P130" s="421" t="s">
        <v>157</v>
      </c>
      <c r="Q130" s="421" t="s">
        <v>157</v>
      </c>
      <c r="R130" s="421" t="s">
        <v>157</v>
      </c>
      <c r="S130" s="421" t="s">
        <v>157</v>
      </c>
      <c r="T130" s="421" t="s">
        <v>159</v>
      </c>
      <c r="U130" s="421">
        <v>0</v>
      </c>
      <c r="V130" s="421" t="s">
        <v>494</v>
      </c>
      <c r="W130" s="421" t="s">
        <v>494</v>
      </c>
      <c r="X130" s="421" t="s">
        <v>494</v>
      </c>
      <c r="Y130" s="421" t="s">
        <v>494</v>
      </c>
      <c r="Z130" s="421" t="s">
        <v>494</v>
      </c>
      <c r="AA130" s="421" t="s">
        <v>494</v>
      </c>
      <c r="AB130" s="421" t="s">
        <v>494</v>
      </c>
      <c r="AC130" s="421" t="s">
        <v>494</v>
      </c>
      <c r="AD130" s="421" t="s">
        <v>494</v>
      </c>
      <c r="AE130" s="421" t="s">
        <v>494</v>
      </c>
      <c r="AF130" s="421" t="s">
        <v>494</v>
      </c>
      <c r="AG130" s="421" t="s">
        <v>494</v>
      </c>
      <c r="AH130" s="421"/>
    </row>
    <row r="131" spans="2:34">
      <c r="B131" s="417" t="str">
        <f t="shared" si="8"/>
        <v>神２５_００５</v>
      </c>
      <c r="C131" s="414" t="s">
        <v>486</v>
      </c>
      <c r="D131" s="432" t="s">
        <v>496</v>
      </c>
      <c r="E131" s="432" t="s">
        <v>497</v>
      </c>
      <c r="F131" s="421" t="s">
        <v>1015</v>
      </c>
      <c r="G131" s="422">
        <v>41515</v>
      </c>
      <c r="H131" s="421" t="s">
        <v>1016</v>
      </c>
      <c r="I131" s="421" t="s">
        <v>1017</v>
      </c>
      <c r="J131" s="422" t="s">
        <v>494</v>
      </c>
      <c r="K131" s="422">
        <v>41729</v>
      </c>
      <c r="L131" s="421" t="s">
        <v>1018</v>
      </c>
      <c r="M131" s="421" t="s">
        <v>1019</v>
      </c>
      <c r="N131" s="421">
        <v>22</v>
      </c>
      <c r="O131" s="421" t="s">
        <v>157</v>
      </c>
      <c r="P131" s="421" t="s">
        <v>157</v>
      </c>
      <c r="Q131" s="421" t="s">
        <v>157</v>
      </c>
      <c r="R131" s="421" t="s">
        <v>157</v>
      </c>
      <c r="S131" s="421" t="s">
        <v>157</v>
      </c>
      <c r="T131" s="421" t="s">
        <v>157</v>
      </c>
      <c r="U131" s="421">
        <v>0</v>
      </c>
      <c r="V131" s="421" t="s">
        <v>494</v>
      </c>
      <c r="W131" s="421" t="s">
        <v>494</v>
      </c>
      <c r="X131" s="421" t="s">
        <v>494</v>
      </c>
      <c r="Y131" s="421" t="s">
        <v>494</v>
      </c>
      <c r="Z131" s="421" t="s">
        <v>494</v>
      </c>
      <c r="AA131" s="421" t="s">
        <v>494</v>
      </c>
      <c r="AB131" s="421" t="s">
        <v>494</v>
      </c>
      <c r="AC131" s="421" t="s">
        <v>494</v>
      </c>
      <c r="AD131" s="421" t="s">
        <v>494</v>
      </c>
      <c r="AE131" s="421" t="s">
        <v>494</v>
      </c>
      <c r="AF131" s="421" t="s">
        <v>494</v>
      </c>
      <c r="AG131" s="421" t="s">
        <v>494</v>
      </c>
      <c r="AH131" s="421"/>
    </row>
    <row r="132" spans="2:34">
      <c r="B132" s="417" t="str">
        <f t="shared" si="8"/>
        <v>神２６_００１</v>
      </c>
      <c r="C132" s="414" t="s">
        <v>603</v>
      </c>
      <c r="D132" s="432" t="s">
        <v>496</v>
      </c>
      <c r="E132" s="432" t="s">
        <v>764</v>
      </c>
      <c r="F132" s="421" t="s">
        <v>1020</v>
      </c>
      <c r="G132" s="422">
        <v>41730</v>
      </c>
      <c r="H132" s="421" t="s">
        <v>1021</v>
      </c>
      <c r="I132" s="421" t="s">
        <v>1022</v>
      </c>
      <c r="J132" s="422" t="s">
        <v>494</v>
      </c>
      <c r="K132" s="422">
        <v>40345</v>
      </c>
      <c r="L132" s="421" t="s">
        <v>1023</v>
      </c>
      <c r="M132" s="421" t="s">
        <v>1024</v>
      </c>
      <c r="N132" s="421">
        <v>35</v>
      </c>
      <c r="O132" s="421" t="s">
        <v>157</v>
      </c>
      <c r="P132" s="421" t="s">
        <v>158</v>
      </c>
      <c r="Q132" s="421" t="s">
        <v>159</v>
      </c>
      <c r="R132" s="421" t="s">
        <v>157</v>
      </c>
      <c r="S132" s="421" t="s">
        <v>157</v>
      </c>
      <c r="T132" s="421" t="s">
        <v>157</v>
      </c>
      <c r="U132" s="421">
        <v>0</v>
      </c>
      <c r="V132" s="421" t="s">
        <v>494</v>
      </c>
      <c r="W132" s="421" t="s">
        <v>494</v>
      </c>
      <c r="X132" s="421" t="s">
        <v>494</v>
      </c>
      <c r="Y132" s="421" t="s">
        <v>494</v>
      </c>
      <c r="Z132" s="421" t="s">
        <v>494</v>
      </c>
      <c r="AA132" s="421" t="s">
        <v>494</v>
      </c>
      <c r="AB132" s="421" t="s">
        <v>494</v>
      </c>
      <c r="AC132" s="421" t="s">
        <v>494</v>
      </c>
      <c r="AD132" s="421" t="s">
        <v>494</v>
      </c>
      <c r="AE132" s="421" t="s">
        <v>494</v>
      </c>
      <c r="AF132" s="421" t="s">
        <v>494</v>
      </c>
      <c r="AG132" s="421" t="s">
        <v>494</v>
      </c>
      <c r="AH132" s="421"/>
    </row>
    <row r="133" spans="2:34">
      <c r="B133" s="417" t="str">
        <f t="shared" si="8"/>
        <v>神２０２３_００１</v>
      </c>
      <c r="C133" s="414" t="s">
        <v>1025</v>
      </c>
      <c r="D133" s="432" t="s">
        <v>487</v>
      </c>
      <c r="E133" s="432" t="s">
        <v>764</v>
      </c>
      <c r="F133" s="421" t="s">
        <v>1026</v>
      </c>
      <c r="G133" s="422">
        <v>45072</v>
      </c>
      <c r="H133" s="421" t="s">
        <v>1027</v>
      </c>
      <c r="I133" s="421" t="s">
        <v>1028</v>
      </c>
      <c r="J133" s="422" t="s">
        <v>494</v>
      </c>
      <c r="K133" s="422">
        <v>36312</v>
      </c>
      <c r="L133" s="421" t="s">
        <v>1029</v>
      </c>
      <c r="M133" s="421" t="s">
        <v>1030</v>
      </c>
      <c r="N133" s="421">
        <v>14</v>
      </c>
      <c r="O133" s="421" t="s">
        <v>584</v>
      </c>
      <c r="P133" s="421" t="s">
        <v>157</v>
      </c>
      <c r="Q133" s="421" t="s">
        <v>159</v>
      </c>
      <c r="R133" s="421" t="s">
        <v>159</v>
      </c>
      <c r="S133" s="421" t="s">
        <v>159</v>
      </c>
      <c r="T133" s="421" t="s">
        <v>159</v>
      </c>
      <c r="U133" s="421">
        <v>0</v>
      </c>
      <c r="V133" s="421" t="s">
        <v>494</v>
      </c>
      <c r="W133" s="421" t="s">
        <v>494</v>
      </c>
      <c r="X133" s="421" t="s">
        <v>494</v>
      </c>
      <c r="Y133" s="421" t="s">
        <v>494</v>
      </c>
      <c r="Z133" s="421" t="s">
        <v>494</v>
      </c>
      <c r="AA133" s="421" t="s">
        <v>494</v>
      </c>
      <c r="AB133" s="421" t="s">
        <v>494</v>
      </c>
      <c r="AC133" s="421" t="s">
        <v>494</v>
      </c>
      <c r="AD133" s="421" t="s">
        <v>494</v>
      </c>
      <c r="AE133" s="421" t="s">
        <v>494</v>
      </c>
      <c r="AF133" s="421" t="s">
        <v>494</v>
      </c>
      <c r="AG133" s="421" t="s">
        <v>494</v>
      </c>
      <c r="AH133" s="421"/>
    </row>
    <row r="134" spans="2:34">
      <c r="B134" s="417" t="str">
        <f t="shared" si="8"/>
        <v>神２０２３_００２</v>
      </c>
      <c r="C134" s="414" t="s">
        <v>1025</v>
      </c>
      <c r="D134" s="432" t="s">
        <v>487</v>
      </c>
      <c r="E134" s="432" t="s">
        <v>702</v>
      </c>
      <c r="F134" s="421" t="s">
        <v>1031</v>
      </c>
      <c r="G134" s="422">
        <v>45072</v>
      </c>
      <c r="H134" s="421" t="s">
        <v>1032</v>
      </c>
      <c r="I134" s="421" t="s">
        <v>1033</v>
      </c>
      <c r="J134" s="422" t="s">
        <v>494</v>
      </c>
      <c r="K134" s="422">
        <v>40756</v>
      </c>
      <c r="L134" s="421" t="s">
        <v>1029</v>
      </c>
      <c r="M134" s="421" t="s">
        <v>1030</v>
      </c>
      <c r="N134" s="421">
        <v>13</v>
      </c>
      <c r="O134" s="421" t="s">
        <v>584</v>
      </c>
      <c r="P134" s="421" t="s">
        <v>157</v>
      </c>
      <c r="Q134" s="421" t="s">
        <v>159</v>
      </c>
      <c r="R134" s="421" t="s">
        <v>159</v>
      </c>
      <c r="S134" s="421" t="s">
        <v>159</v>
      </c>
      <c r="T134" s="421" t="s">
        <v>159</v>
      </c>
      <c r="U134" s="421">
        <v>0</v>
      </c>
      <c r="V134" s="421" t="s">
        <v>494</v>
      </c>
      <c r="W134" s="421" t="s">
        <v>494</v>
      </c>
      <c r="X134" s="421" t="s">
        <v>494</v>
      </c>
      <c r="Y134" s="421" t="s">
        <v>494</v>
      </c>
      <c r="Z134" s="421" t="s">
        <v>494</v>
      </c>
      <c r="AA134" s="421" t="s">
        <v>494</v>
      </c>
      <c r="AB134" s="421" t="s">
        <v>494</v>
      </c>
      <c r="AC134" s="421" t="s">
        <v>494</v>
      </c>
      <c r="AD134" s="421" t="s">
        <v>494</v>
      </c>
      <c r="AE134" s="421" t="s">
        <v>494</v>
      </c>
      <c r="AF134" s="421" t="s">
        <v>494</v>
      </c>
      <c r="AG134" s="421" t="s">
        <v>494</v>
      </c>
      <c r="AH134" s="421"/>
    </row>
    <row r="135" spans="2:34">
      <c r="B135" s="417" t="str">
        <f t="shared" si="8"/>
        <v>神２６_０１４</v>
      </c>
      <c r="C135" s="414" t="s">
        <v>603</v>
      </c>
      <c r="D135" s="432" t="s">
        <v>496</v>
      </c>
      <c r="E135" s="432" t="s">
        <v>661</v>
      </c>
      <c r="F135" s="421" t="s">
        <v>1034</v>
      </c>
      <c r="G135" s="422">
        <v>41981</v>
      </c>
      <c r="H135" s="421" t="s">
        <v>1035</v>
      </c>
      <c r="I135" s="421" t="s">
        <v>1036</v>
      </c>
      <c r="J135" s="422" t="s">
        <v>494</v>
      </c>
      <c r="K135" s="422">
        <v>42415</v>
      </c>
      <c r="L135" s="421" t="s">
        <v>1037</v>
      </c>
      <c r="M135" s="421" t="s">
        <v>1038</v>
      </c>
      <c r="N135" s="421">
        <v>120</v>
      </c>
      <c r="O135" s="421" t="s">
        <v>157</v>
      </c>
      <c r="P135" s="421" t="s">
        <v>157</v>
      </c>
      <c r="Q135" s="421" t="s">
        <v>157</v>
      </c>
      <c r="R135" s="421" t="s">
        <v>157</v>
      </c>
      <c r="S135" s="421" t="s">
        <v>157</v>
      </c>
      <c r="T135" s="421" t="s">
        <v>157</v>
      </c>
      <c r="U135" s="421">
        <v>0</v>
      </c>
      <c r="V135" s="421" t="s">
        <v>494</v>
      </c>
      <c r="W135" s="421" t="s">
        <v>494</v>
      </c>
      <c r="X135" s="421" t="s">
        <v>494</v>
      </c>
      <c r="Y135" s="421" t="s">
        <v>494</v>
      </c>
      <c r="Z135" s="421" t="s">
        <v>494</v>
      </c>
      <c r="AA135" s="421" t="s">
        <v>494</v>
      </c>
      <c r="AB135" s="421" t="s">
        <v>494</v>
      </c>
      <c r="AC135" s="421" t="s">
        <v>494</v>
      </c>
      <c r="AD135" s="421" t="s">
        <v>494</v>
      </c>
      <c r="AE135" s="421" t="s">
        <v>494</v>
      </c>
      <c r="AF135" s="421" t="s">
        <v>494</v>
      </c>
      <c r="AG135" s="421" t="s">
        <v>494</v>
      </c>
      <c r="AH135" s="421"/>
    </row>
    <row r="136" spans="2:34">
      <c r="B136" s="417" t="str">
        <f t="shared" si="8"/>
        <v>神３０_００７</v>
      </c>
      <c r="C136" s="414" t="s">
        <v>692</v>
      </c>
      <c r="D136" s="432" t="s">
        <v>487</v>
      </c>
      <c r="E136" s="432" t="s">
        <v>599</v>
      </c>
      <c r="F136" s="421" t="s">
        <v>1039</v>
      </c>
      <c r="G136" s="422">
        <v>43483</v>
      </c>
      <c r="H136" s="421" t="s">
        <v>1040</v>
      </c>
      <c r="I136" s="421" t="s">
        <v>1041</v>
      </c>
      <c r="J136" s="422" t="s">
        <v>494</v>
      </c>
      <c r="K136" s="422">
        <v>43738</v>
      </c>
      <c r="L136" s="421" t="s">
        <v>1042</v>
      </c>
      <c r="M136" s="421" t="s">
        <v>1043</v>
      </c>
      <c r="N136" s="421">
        <v>40</v>
      </c>
      <c r="O136" s="421" t="s">
        <v>157</v>
      </c>
      <c r="P136" s="421" t="s">
        <v>158</v>
      </c>
      <c r="Q136" s="421" t="s">
        <v>157</v>
      </c>
      <c r="R136" s="421" t="s">
        <v>157</v>
      </c>
      <c r="S136" s="421" t="s">
        <v>157</v>
      </c>
      <c r="T136" s="421" t="s">
        <v>157</v>
      </c>
      <c r="U136" s="421">
        <v>0</v>
      </c>
      <c r="V136" s="421" t="s">
        <v>494</v>
      </c>
      <c r="W136" s="421" t="s">
        <v>494</v>
      </c>
      <c r="X136" s="421" t="s">
        <v>494</v>
      </c>
      <c r="Y136" s="421" t="s">
        <v>494</v>
      </c>
      <c r="Z136" s="421" t="s">
        <v>494</v>
      </c>
      <c r="AA136" s="421" t="s">
        <v>494</v>
      </c>
      <c r="AB136" s="421" t="s">
        <v>494</v>
      </c>
      <c r="AC136" s="421" t="s">
        <v>494</v>
      </c>
      <c r="AD136" s="421" t="s">
        <v>494</v>
      </c>
      <c r="AE136" s="421" t="s">
        <v>494</v>
      </c>
      <c r="AF136" s="421" t="s">
        <v>494</v>
      </c>
      <c r="AG136" s="421" t="s">
        <v>494</v>
      </c>
      <c r="AH136" s="421"/>
    </row>
    <row r="137" spans="2:34">
      <c r="B137" s="417" t="str">
        <f t="shared" si="8"/>
        <v>神２０２２_００２</v>
      </c>
      <c r="C137" s="414" t="s">
        <v>930</v>
      </c>
      <c r="D137" s="432" t="s">
        <v>487</v>
      </c>
      <c r="E137" s="432" t="s">
        <v>702</v>
      </c>
      <c r="F137" s="421" t="s">
        <v>1044</v>
      </c>
      <c r="G137" s="422">
        <v>44830</v>
      </c>
      <c r="H137" s="421" t="s">
        <v>1045</v>
      </c>
      <c r="I137" s="421" t="s">
        <v>1046</v>
      </c>
      <c r="J137" s="422">
        <v>45108</v>
      </c>
      <c r="K137" s="422">
        <v>45061</v>
      </c>
      <c r="L137" s="421" t="s">
        <v>970</v>
      </c>
      <c r="M137" s="421" t="s">
        <v>971</v>
      </c>
      <c r="N137" s="421">
        <v>28</v>
      </c>
      <c r="O137" s="421" t="s">
        <v>584</v>
      </c>
      <c r="P137" s="421" t="s">
        <v>157</v>
      </c>
      <c r="Q137" s="421" t="s">
        <v>157</v>
      </c>
      <c r="R137" s="421" t="s">
        <v>157</v>
      </c>
      <c r="S137" s="421" t="s">
        <v>584</v>
      </c>
      <c r="T137" s="421" t="s">
        <v>159</v>
      </c>
      <c r="U137" s="421">
        <v>0</v>
      </c>
      <c r="V137" s="421" t="s">
        <v>494</v>
      </c>
      <c r="W137" s="421" t="s">
        <v>494</v>
      </c>
      <c r="X137" s="421" t="s">
        <v>494</v>
      </c>
      <c r="Y137" s="421" t="s">
        <v>494</v>
      </c>
      <c r="Z137" s="421" t="s">
        <v>494</v>
      </c>
      <c r="AA137" s="421" t="s">
        <v>494</v>
      </c>
      <c r="AB137" s="421" t="s">
        <v>494</v>
      </c>
      <c r="AC137" s="421" t="s">
        <v>494</v>
      </c>
      <c r="AD137" s="421" t="s">
        <v>494</v>
      </c>
      <c r="AE137" s="421" t="s">
        <v>494</v>
      </c>
      <c r="AF137" s="421" t="s">
        <v>494</v>
      </c>
      <c r="AG137" s="421" t="s">
        <v>494</v>
      </c>
      <c r="AH137" s="421"/>
    </row>
    <row r="138" spans="2:34">
      <c r="B138" s="417" t="str">
        <f t="shared" ref="B138:B201" si="9">C138&amp;"_"&amp;E138</f>
        <v>神２９_００８</v>
      </c>
      <c r="C138" s="414" t="s">
        <v>595</v>
      </c>
      <c r="D138" s="432" t="s">
        <v>682</v>
      </c>
      <c r="E138" s="432" t="s">
        <v>551</v>
      </c>
      <c r="F138" s="421" t="s">
        <v>1047</v>
      </c>
      <c r="G138" s="422">
        <v>43097</v>
      </c>
      <c r="H138" s="421" t="s">
        <v>1048</v>
      </c>
      <c r="I138" s="421" t="s">
        <v>1049</v>
      </c>
      <c r="J138" s="422">
        <v>43405</v>
      </c>
      <c r="K138" s="422">
        <v>43373</v>
      </c>
      <c r="L138" s="421" t="s">
        <v>1050</v>
      </c>
      <c r="M138" s="421" t="s">
        <v>1051</v>
      </c>
      <c r="N138" s="421">
        <v>49</v>
      </c>
      <c r="O138" s="421" t="s">
        <v>157</v>
      </c>
      <c r="P138" s="421" t="s">
        <v>157</v>
      </c>
      <c r="Q138" s="421" t="s">
        <v>159</v>
      </c>
      <c r="R138" s="421" t="s">
        <v>159</v>
      </c>
      <c r="S138" s="421" t="s">
        <v>159</v>
      </c>
      <c r="T138" s="421" t="s">
        <v>159</v>
      </c>
      <c r="U138" s="421">
        <v>0</v>
      </c>
      <c r="V138" s="421" t="s">
        <v>494</v>
      </c>
      <c r="W138" s="421" t="s">
        <v>494</v>
      </c>
      <c r="X138" s="421" t="s">
        <v>494</v>
      </c>
      <c r="Y138" s="421" t="s">
        <v>494</v>
      </c>
      <c r="Z138" s="421" t="s">
        <v>494</v>
      </c>
      <c r="AA138" s="421" t="s">
        <v>494</v>
      </c>
      <c r="AB138" s="421" t="s">
        <v>494</v>
      </c>
      <c r="AC138" s="421" t="s">
        <v>494</v>
      </c>
      <c r="AD138" s="421" t="s">
        <v>494</v>
      </c>
      <c r="AE138" s="421" t="s">
        <v>494</v>
      </c>
      <c r="AF138" s="421" t="s">
        <v>494</v>
      </c>
      <c r="AG138" s="421" t="s">
        <v>494</v>
      </c>
      <c r="AH138" s="421"/>
    </row>
    <row r="139" spans="2:34">
      <c r="B139" s="417" t="str">
        <f t="shared" si="9"/>
        <v>神２９_００７</v>
      </c>
      <c r="C139" s="414" t="s">
        <v>595</v>
      </c>
      <c r="D139" s="432" t="s">
        <v>496</v>
      </c>
      <c r="E139" s="432" t="s">
        <v>599</v>
      </c>
      <c r="F139" s="421" t="s">
        <v>1052</v>
      </c>
      <c r="G139" s="422">
        <v>43094</v>
      </c>
      <c r="H139" s="421" t="s">
        <v>1053</v>
      </c>
      <c r="I139" s="421" t="s">
        <v>1054</v>
      </c>
      <c r="J139" s="422" t="s">
        <v>494</v>
      </c>
      <c r="K139" s="422">
        <v>43343</v>
      </c>
      <c r="L139" s="421" t="s">
        <v>570</v>
      </c>
      <c r="M139" s="421" t="s">
        <v>1055</v>
      </c>
      <c r="N139" s="421">
        <v>34</v>
      </c>
      <c r="O139" s="421" t="s">
        <v>157</v>
      </c>
      <c r="P139" s="421" t="s">
        <v>158</v>
      </c>
      <c r="Q139" s="421" t="s">
        <v>157</v>
      </c>
      <c r="R139" s="421" t="s">
        <v>157</v>
      </c>
      <c r="S139" s="421" t="s">
        <v>157</v>
      </c>
      <c r="T139" s="421" t="s">
        <v>157</v>
      </c>
      <c r="U139" s="421">
        <v>0</v>
      </c>
      <c r="V139" s="421" t="s">
        <v>494</v>
      </c>
      <c r="W139" s="421" t="s">
        <v>494</v>
      </c>
      <c r="X139" s="421" t="s">
        <v>494</v>
      </c>
      <c r="Y139" s="421" t="s">
        <v>494</v>
      </c>
      <c r="Z139" s="421" t="s">
        <v>494</v>
      </c>
      <c r="AA139" s="421" t="s">
        <v>494</v>
      </c>
      <c r="AB139" s="421" t="s">
        <v>494</v>
      </c>
      <c r="AC139" s="421" t="s">
        <v>494</v>
      </c>
      <c r="AD139" s="421" t="s">
        <v>494</v>
      </c>
      <c r="AE139" s="421" t="s">
        <v>494</v>
      </c>
      <c r="AF139" s="421" t="s">
        <v>494</v>
      </c>
      <c r="AG139" s="421" t="s">
        <v>494</v>
      </c>
      <c r="AH139" s="421"/>
    </row>
    <row r="140" spans="2:34">
      <c r="B140" s="417" t="str">
        <f t="shared" si="9"/>
        <v>神２９_０１０</v>
      </c>
      <c r="C140" s="414" t="s">
        <v>595</v>
      </c>
      <c r="D140" s="432" t="s">
        <v>682</v>
      </c>
      <c r="E140" s="432" t="s">
        <v>534</v>
      </c>
      <c r="F140" s="421" t="s">
        <v>1056</v>
      </c>
      <c r="G140" s="422">
        <v>43129</v>
      </c>
      <c r="H140" s="421" t="s">
        <v>1057</v>
      </c>
      <c r="I140" s="421" t="s">
        <v>1058</v>
      </c>
      <c r="J140" s="422" t="s">
        <v>494</v>
      </c>
      <c r="K140" s="422">
        <v>43388</v>
      </c>
      <c r="L140" s="421" t="s">
        <v>570</v>
      </c>
      <c r="M140" s="421" t="s">
        <v>1055</v>
      </c>
      <c r="N140" s="421">
        <v>35</v>
      </c>
      <c r="O140" s="421" t="s">
        <v>157</v>
      </c>
      <c r="P140" s="421" t="s">
        <v>158</v>
      </c>
      <c r="Q140" s="421" t="s">
        <v>157</v>
      </c>
      <c r="R140" s="421" t="s">
        <v>157</v>
      </c>
      <c r="S140" s="421" t="s">
        <v>157</v>
      </c>
      <c r="T140" s="421" t="s">
        <v>157</v>
      </c>
      <c r="U140" s="421">
        <v>0</v>
      </c>
      <c r="V140" s="421" t="s">
        <v>494</v>
      </c>
      <c r="W140" s="421" t="s">
        <v>494</v>
      </c>
      <c r="X140" s="421" t="s">
        <v>494</v>
      </c>
      <c r="Y140" s="421" t="s">
        <v>494</v>
      </c>
      <c r="Z140" s="421" t="s">
        <v>494</v>
      </c>
      <c r="AA140" s="421" t="s">
        <v>494</v>
      </c>
      <c r="AB140" s="421" t="s">
        <v>494</v>
      </c>
      <c r="AC140" s="421" t="s">
        <v>494</v>
      </c>
      <c r="AD140" s="421" t="s">
        <v>494</v>
      </c>
      <c r="AE140" s="421" t="s">
        <v>494</v>
      </c>
      <c r="AF140" s="421" t="s">
        <v>494</v>
      </c>
      <c r="AG140" s="421" t="s">
        <v>494</v>
      </c>
      <c r="AH140" s="421"/>
    </row>
    <row r="141" spans="2:34">
      <c r="B141" s="417" t="str">
        <f t="shared" si="9"/>
        <v>神２５_０１５</v>
      </c>
      <c r="C141" s="414" t="s">
        <v>486</v>
      </c>
      <c r="D141" s="432" t="s">
        <v>496</v>
      </c>
      <c r="E141" s="432" t="s">
        <v>995</v>
      </c>
      <c r="F141" s="421" t="s">
        <v>1059</v>
      </c>
      <c r="G141" s="422">
        <v>41610</v>
      </c>
      <c r="H141" s="421" t="s">
        <v>1060</v>
      </c>
      <c r="I141" s="421" t="s">
        <v>1061</v>
      </c>
      <c r="J141" s="422" t="s">
        <v>494</v>
      </c>
      <c r="K141" s="422">
        <v>41820</v>
      </c>
      <c r="L141" s="421" t="s">
        <v>1062</v>
      </c>
      <c r="M141" s="421" t="s">
        <v>1063</v>
      </c>
      <c r="N141" s="421">
        <v>12</v>
      </c>
      <c r="O141" s="421" t="s">
        <v>157</v>
      </c>
      <c r="P141" s="421" t="s">
        <v>158</v>
      </c>
      <c r="Q141" s="421" t="s">
        <v>159</v>
      </c>
      <c r="R141" s="421" t="s">
        <v>157</v>
      </c>
      <c r="S141" s="421" t="s">
        <v>159</v>
      </c>
      <c r="T141" s="421" t="s">
        <v>157</v>
      </c>
      <c r="U141" s="421">
        <v>0</v>
      </c>
      <c r="V141" s="421" t="s">
        <v>494</v>
      </c>
      <c r="W141" s="421" t="s">
        <v>494</v>
      </c>
      <c r="X141" s="421" t="s">
        <v>494</v>
      </c>
      <c r="Y141" s="421" t="s">
        <v>494</v>
      </c>
      <c r="Z141" s="421" t="s">
        <v>494</v>
      </c>
      <c r="AA141" s="421" t="s">
        <v>494</v>
      </c>
      <c r="AB141" s="421" t="s">
        <v>494</v>
      </c>
      <c r="AC141" s="421" t="s">
        <v>494</v>
      </c>
      <c r="AD141" s="421" t="s">
        <v>494</v>
      </c>
      <c r="AE141" s="421" t="s">
        <v>494</v>
      </c>
      <c r="AF141" s="421" t="s">
        <v>494</v>
      </c>
      <c r="AG141" s="421" t="s">
        <v>494</v>
      </c>
      <c r="AH141" s="421"/>
    </row>
    <row r="142" spans="2:34">
      <c r="B142" s="417" t="str">
        <f t="shared" si="9"/>
        <v>神２５_０２１</v>
      </c>
      <c r="C142" s="414" t="s">
        <v>486</v>
      </c>
      <c r="D142" s="432" t="s">
        <v>496</v>
      </c>
      <c r="E142" s="432" t="s">
        <v>634</v>
      </c>
      <c r="F142" s="421" t="s">
        <v>1064</v>
      </c>
      <c r="G142" s="422">
        <v>41682</v>
      </c>
      <c r="H142" s="421" t="s">
        <v>1065</v>
      </c>
      <c r="I142" s="421" t="s">
        <v>1066</v>
      </c>
      <c r="J142" s="422" t="s">
        <v>494</v>
      </c>
      <c r="K142" s="422">
        <v>42094</v>
      </c>
      <c r="L142" s="421" t="s">
        <v>1067</v>
      </c>
      <c r="M142" s="421" t="s">
        <v>1068</v>
      </c>
      <c r="N142" s="421">
        <v>61</v>
      </c>
      <c r="O142" s="421" t="s">
        <v>157</v>
      </c>
      <c r="P142" s="421" t="s">
        <v>158</v>
      </c>
      <c r="Q142" s="421" t="s">
        <v>157</v>
      </c>
      <c r="R142" s="421" t="s">
        <v>157</v>
      </c>
      <c r="S142" s="421" t="s">
        <v>157</v>
      </c>
      <c r="T142" s="421" t="s">
        <v>159</v>
      </c>
      <c r="U142" s="421">
        <v>0</v>
      </c>
      <c r="V142" s="421" t="s">
        <v>494</v>
      </c>
      <c r="W142" s="421" t="s">
        <v>494</v>
      </c>
      <c r="X142" s="421" t="s">
        <v>494</v>
      </c>
      <c r="Y142" s="421" t="s">
        <v>494</v>
      </c>
      <c r="Z142" s="421" t="s">
        <v>494</v>
      </c>
      <c r="AA142" s="421" t="s">
        <v>494</v>
      </c>
      <c r="AB142" s="421" t="s">
        <v>494</v>
      </c>
      <c r="AC142" s="421" t="s">
        <v>494</v>
      </c>
      <c r="AD142" s="421" t="s">
        <v>494</v>
      </c>
      <c r="AE142" s="421" t="s">
        <v>494</v>
      </c>
      <c r="AF142" s="421" t="s">
        <v>494</v>
      </c>
      <c r="AG142" s="421" t="s">
        <v>494</v>
      </c>
      <c r="AH142" s="421"/>
    </row>
    <row r="143" spans="2:34">
      <c r="B143" s="417" t="str">
        <f t="shared" si="9"/>
        <v>神２８_００１</v>
      </c>
      <c r="C143" s="414" t="s">
        <v>612</v>
      </c>
      <c r="D143" s="432" t="s">
        <v>496</v>
      </c>
      <c r="E143" s="432" t="s">
        <v>764</v>
      </c>
      <c r="F143" s="421" t="s">
        <v>1069</v>
      </c>
      <c r="G143" s="422">
        <v>42479</v>
      </c>
      <c r="H143" s="421" t="s">
        <v>1070</v>
      </c>
      <c r="I143" s="421" t="s">
        <v>1071</v>
      </c>
      <c r="J143" s="422" t="s">
        <v>494</v>
      </c>
      <c r="K143" s="422">
        <v>42940</v>
      </c>
      <c r="L143" s="421" t="s">
        <v>1067</v>
      </c>
      <c r="M143" s="421" t="s">
        <v>1072</v>
      </c>
      <c r="N143" s="421">
        <v>70</v>
      </c>
      <c r="O143" s="421" t="s">
        <v>157</v>
      </c>
      <c r="P143" s="421" t="s">
        <v>158</v>
      </c>
      <c r="Q143" s="421" t="s">
        <v>159</v>
      </c>
      <c r="R143" s="421" t="s">
        <v>159</v>
      </c>
      <c r="S143" s="421" t="s">
        <v>157</v>
      </c>
      <c r="T143" s="421" t="s">
        <v>157</v>
      </c>
      <c r="U143" s="421">
        <v>0</v>
      </c>
      <c r="V143" s="421" t="s">
        <v>494</v>
      </c>
      <c r="W143" s="421" t="s">
        <v>494</v>
      </c>
      <c r="X143" s="421" t="s">
        <v>494</v>
      </c>
      <c r="Y143" s="421" t="s">
        <v>494</v>
      </c>
      <c r="Z143" s="421" t="s">
        <v>494</v>
      </c>
      <c r="AA143" s="421" t="s">
        <v>494</v>
      </c>
      <c r="AB143" s="421" t="s">
        <v>494</v>
      </c>
      <c r="AC143" s="421" t="s">
        <v>494</v>
      </c>
      <c r="AD143" s="421" t="s">
        <v>494</v>
      </c>
      <c r="AE143" s="421" t="s">
        <v>494</v>
      </c>
      <c r="AF143" s="421" t="s">
        <v>494</v>
      </c>
      <c r="AG143" s="421" t="s">
        <v>494</v>
      </c>
      <c r="AH143" s="421"/>
    </row>
    <row r="144" spans="2:34">
      <c r="B144" s="417" t="str">
        <f t="shared" si="9"/>
        <v>神２７_００１</v>
      </c>
      <c r="C144" s="414" t="s">
        <v>681</v>
      </c>
      <c r="D144" s="432" t="s">
        <v>496</v>
      </c>
      <c r="E144" s="432" t="s">
        <v>764</v>
      </c>
      <c r="F144" s="421" t="s">
        <v>1073</v>
      </c>
      <c r="G144" s="422">
        <v>42132</v>
      </c>
      <c r="H144" s="421" t="s">
        <v>1074</v>
      </c>
      <c r="I144" s="421" t="s">
        <v>1075</v>
      </c>
      <c r="J144" s="422" t="s">
        <v>494</v>
      </c>
      <c r="K144" s="422">
        <v>42600</v>
      </c>
      <c r="L144" s="421" t="s">
        <v>1067</v>
      </c>
      <c r="M144" s="421" t="s">
        <v>1072</v>
      </c>
      <c r="N144" s="421">
        <v>158</v>
      </c>
      <c r="O144" s="421" t="s">
        <v>158</v>
      </c>
      <c r="P144" s="421" t="s">
        <v>158</v>
      </c>
      <c r="Q144" s="421" t="s">
        <v>159</v>
      </c>
      <c r="R144" s="421" t="s">
        <v>159</v>
      </c>
      <c r="S144" s="421" t="s">
        <v>158</v>
      </c>
      <c r="T144" s="421" t="s">
        <v>158</v>
      </c>
      <c r="U144" s="421">
        <v>0</v>
      </c>
      <c r="V144" s="421" t="s">
        <v>494</v>
      </c>
      <c r="W144" s="421" t="s">
        <v>494</v>
      </c>
      <c r="X144" s="421" t="s">
        <v>494</v>
      </c>
      <c r="Y144" s="421" t="s">
        <v>494</v>
      </c>
      <c r="Z144" s="421" t="s">
        <v>494</v>
      </c>
      <c r="AA144" s="421" t="s">
        <v>494</v>
      </c>
      <c r="AB144" s="421" t="s">
        <v>494</v>
      </c>
      <c r="AC144" s="421" t="s">
        <v>494</v>
      </c>
      <c r="AD144" s="421" t="s">
        <v>494</v>
      </c>
      <c r="AE144" s="421" t="s">
        <v>494</v>
      </c>
      <c r="AF144" s="421" t="s">
        <v>494</v>
      </c>
      <c r="AG144" s="421" t="s">
        <v>494</v>
      </c>
      <c r="AH144" s="421"/>
    </row>
    <row r="145" spans="2:34">
      <c r="B145" s="417" t="str">
        <f t="shared" si="9"/>
        <v>神２６_００８</v>
      </c>
      <c r="C145" s="414" t="s">
        <v>603</v>
      </c>
      <c r="D145" s="432" t="s">
        <v>496</v>
      </c>
      <c r="E145" s="432" t="s">
        <v>551</v>
      </c>
      <c r="F145" s="421" t="s">
        <v>1076</v>
      </c>
      <c r="G145" s="422">
        <v>41876</v>
      </c>
      <c r="H145" s="421" t="s">
        <v>1077</v>
      </c>
      <c r="I145" s="421" t="s">
        <v>1078</v>
      </c>
      <c r="J145" s="422" t="s">
        <v>494</v>
      </c>
      <c r="K145" s="422">
        <v>42208</v>
      </c>
      <c r="L145" s="421" t="s">
        <v>501</v>
      </c>
      <c r="M145" s="421" t="s">
        <v>1079</v>
      </c>
      <c r="N145" s="421">
        <v>42</v>
      </c>
      <c r="O145" s="421" t="s">
        <v>158</v>
      </c>
      <c r="P145" s="421" t="s">
        <v>158</v>
      </c>
      <c r="Q145" s="421" t="s">
        <v>158</v>
      </c>
      <c r="R145" s="421" t="s">
        <v>158</v>
      </c>
      <c r="S145" s="421" t="s">
        <v>158</v>
      </c>
      <c r="T145" s="421" t="s">
        <v>158</v>
      </c>
      <c r="U145" s="421">
        <v>0</v>
      </c>
      <c r="V145" s="421" t="s">
        <v>494</v>
      </c>
      <c r="W145" s="421" t="s">
        <v>494</v>
      </c>
      <c r="X145" s="421" t="s">
        <v>494</v>
      </c>
      <c r="Y145" s="421" t="s">
        <v>494</v>
      </c>
      <c r="Z145" s="421" t="s">
        <v>494</v>
      </c>
      <c r="AA145" s="421" t="s">
        <v>494</v>
      </c>
      <c r="AB145" s="421" t="s">
        <v>494</v>
      </c>
      <c r="AC145" s="421" t="s">
        <v>494</v>
      </c>
      <c r="AD145" s="421" t="s">
        <v>494</v>
      </c>
      <c r="AE145" s="421" t="s">
        <v>494</v>
      </c>
      <c r="AF145" s="421" t="s">
        <v>494</v>
      </c>
      <c r="AG145" s="421" t="s">
        <v>494</v>
      </c>
      <c r="AH145" s="421"/>
    </row>
    <row r="146" spans="2:34">
      <c r="B146" s="417" t="str">
        <f t="shared" si="9"/>
        <v>神２７_００８</v>
      </c>
      <c r="C146" s="414" t="s">
        <v>681</v>
      </c>
      <c r="D146" s="432" t="s">
        <v>496</v>
      </c>
      <c r="E146" s="432" t="s">
        <v>551</v>
      </c>
      <c r="F146" s="421" t="s">
        <v>1080</v>
      </c>
      <c r="G146" s="422">
        <v>42283</v>
      </c>
      <c r="H146" s="421" t="s">
        <v>1081</v>
      </c>
      <c r="I146" s="421" t="s">
        <v>1082</v>
      </c>
      <c r="J146" s="422" t="s">
        <v>494</v>
      </c>
      <c r="K146" s="422">
        <v>42704</v>
      </c>
      <c r="L146" s="421" t="s">
        <v>1083</v>
      </c>
      <c r="M146" s="421" t="s">
        <v>1084</v>
      </c>
      <c r="N146" s="421">
        <v>50</v>
      </c>
      <c r="O146" s="421" t="s">
        <v>158</v>
      </c>
      <c r="P146" s="421" t="s">
        <v>158</v>
      </c>
      <c r="Q146" s="421" t="s">
        <v>159</v>
      </c>
      <c r="R146" s="421" t="s">
        <v>159</v>
      </c>
      <c r="S146" s="421" t="s">
        <v>158</v>
      </c>
      <c r="T146" s="421" t="s">
        <v>159</v>
      </c>
      <c r="U146" s="421">
        <v>0</v>
      </c>
      <c r="V146" s="421" t="s">
        <v>494</v>
      </c>
      <c r="W146" s="421" t="s">
        <v>494</v>
      </c>
      <c r="X146" s="421" t="s">
        <v>494</v>
      </c>
      <c r="Y146" s="421" t="s">
        <v>494</v>
      </c>
      <c r="Z146" s="421" t="s">
        <v>494</v>
      </c>
      <c r="AA146" s="421" t="s">
        <v>494</v>
      </c>
      <c r="AB146" s="421" t="s">
        <v>494</v>
      </c>
      <c r="AC146" s="421" t="s">
        <v>494</v>
      </c>
      <c r="AD146" s="421" t="s">
        <v>494</v>
      </c>
      <c r="AE146" s="421" t="s">
        <v>494</v>
      </c>
      <c r="AF146" s="421" t="s">
        <v>494</v>
      </c>
      <c r="AG146" s="421" t="s">
        <v>494</v>
      </c>
      <c r="AH146" s="421"/>
    </row>
    <row r="147" spans="2:34">
      <c r="B147" s="417" t="str">
        <f t="shared" si="9"/>
        <v>神２５_０１９</v>
      </c>
      <c r="C147" s="414" t="s">
        <v>486</v>
      </c>
      <c r="D147" s="432" t="s">
        <v>496</v>
      </c>
      <c r="E147" s="432" t="s">
        <v>504</v>
      </c>
      <c r="F147" s="421" t="s">
        <v>1085</v>
      </c>
      <c r="G147" s="422">
        <v>41667</v>
      </c>
      <c r="H147" s="421" t="s">
        <v>1086</v>
      </c>
      <c r="I147" s="421" t="s">
        <v>1087</v>
      </c>
      <c r="J147" s="422" t="s">
        <v>494</v>
      </c>
      <c r="K147" s="422">
        <v>42073</v>
      </c>
      <c r="L147" s="421" t="s">
        <v>1088</v>
      </c>
      <c r="M147" s="421" t="s">
        <v>1089</v>
      </c>
      <c r="N147" s="421">
        <v>31</v>
      </c>
      <c r="O147" s="421" t="s">
        <v>157</v>
      </c>
      <c r="P147" s="421" t="s">
        <v>157</v>
      </c>
      <c r="Q147" s="421" t="s">
        <v>159</v>
      </c>
      <c r="R147" s="421" t="s">
        <v>159</v>
      </c>
      <c r="S147" s="421" t="s">
        <v>157</v>
      </c>
      <c r="T147" s="421" t="s">
        <v>157</v>
      </c>
      <c r="U147" s="421">
        <v>0</v>
      </c>
      <c r="V147" s="421" t="s">
        <v>494</v>
      </c>
      <c r="W147" s="421" t="s">
        <v>494</v>
      </c>
      <c r="X147" s="421" t="s">
        <v>494</v>
      </c>
      <c r="Y147" s="421" t="s">
        <v>494</v>
      </c>
      <c r="Z147" s="421" t="s">
        <v>494</v>
      </c>
      <c r="AA147" s="421" t="s">
        <v>494</v>
      </c>
      <c r="AB147" s="421" t="s">
        <v>494</v>
      </c>
      <c r="AC147" s="421" t="s">
        <v>494</v>
      </c>
      <c r="AD147" s="421" t="s">
        <v>494</v>
      </c>
      <c r="AE147" s="421" t="s">
        <v>494</v>
      </c>
      <c r="AF147" s="421" t="s">
        <v>494</v>
      </c>
      <c r="AG147" s="421" t="s">
        <v>494</v>
      </c>
      <c r="AH147" s="421"/>
    </row>
    <row r="148" spans="2:34">
      <c r="B148" s="417" t="str">
        <f t="shared" si="9"/>
        <v>神２６_０２５</v>
      </c>
      <c r="C148" s="414" t="s">
        <v>603</v>
      </c>
      <c r="D148" s="432" t="s">
        <v>496</v>
      </c>
      <c r="E148" s="432" t="s">
        <v>510</v>
      </c>
      <c r="F148" s="421" t="s">
        <v>1090</v>
      </c>
      <c r="G148" s="422">
        <v>42058</v>
      </c>
      <c r="H148" s="421" t="s">
        <v>1091</v>
      </c>
      <c r="I148" s="421" t="s">
        <v>1092</v>
      </c>
      <c r="J148" s="422" t="s">
        <v>494</v>
      </c>
      <c r="K148" s="422">
        <v>42277</v>
      </c>
      <c r="L148" s="421" t="s">
        <v>1093</v>
      </c>
      <c r="M148" s="421" t="s">
        <v>1094</v>
      </c>
      <c r="N148" s="421">
        <v>36</v>
      </c>
      <c r="O148" s="421" t="s">
        <v>157</v>
      </c>
      <c r="P148" s="421" t="s">
        <v>158</v>
      </c>
      <c r="Q148" s="421" t="s">
        <v>157</v>
      </c>
      <c r="R148" s="421" t="s">
        <v>157</v>
      </c>
      <c r="S148" s="421" t="s">
        <v>157</v>
      </c>
      <c r="T148" s="421" t="s">
        <v>159</v>
      </c>
      <c r="U148" s="421">
        <v>0</v>
      </c>
      <c r="V148" s="421" t="s">
        <v>494</v>
      </c>
      <c r="W148" s="421" t="s">
        <v>494</v>
      </c>
      <c r="X148" s="421" t="s">
        <v>494</v>
      </c>
      <c r="Y148" s="421" t="s">
        <v>494</v>
      </c>
      <c r="Z148" s="421" t="s">
        <v>494</v>
      </c>
      <c r="AA148" s="421" t="s">
        <v>494</v>
      </c>
      <c r="AB148" s="421" t="s">
        <v>494</v>
      </c>
      <c r="AC148" s="421" t="s">
        <v>494</v>
      </c>
      <c r="AD148" s="421" t="s">
        <v>494</v>
      </c>
      <c r="AE148" s="421" t="s">
        <v>494</v>
      </c>
      <c r="AF148" s="421" t="s">
        <v>494</v>
      </c>
      <c r="AG148" s="421" t="s">
        <v>494</v>
      </c>
      <c r="AH148" s="421"/>
    </row>
    <row r="149" spans="2:34">
      <c r="B149" s="417" t="str">
        <f t="shared" si="9"/>
        <v>神３１_００１</v>
      </c>
      <c r="C149" s="414" t="s">
        <v>628</v>
      </c>
      <c r="D149" s="432" t="s">
        <v>487</v>
      </c>
      <c r="E149" s="432" t="s">
        <v>764</v>
      </c>
      <c r="F149" s="421" t="s">
        <v>1095</v>
      </c>
      <c r="G149" s="422">
        <v>43665</v>
      </c>
      <c r="H149" s="421" t="s">
        <v>1096</v>
      </c>
      <c r="I149" s="421" t="s">
        <v>1097</v>
      </c>
      <c r="J149" s="422">
        <v>43983</v>
      </c>
      <c r="K149" s="422">
        <v>43941</v>
      </c>
      <c r="L149" s="421" t="s">
        <v>1062</v>
      </c>
      <c r="M149" s="421" t="s">
        <v>1098</v>
      </c>
      <c r="N149" s="421">
        <v>12</v>
      </c>
      <c r="O149" s="421" t="s">
        <v>157</v>
      </c>
      <c r="P149" s="421" t="s">
        <v>158</v>
      </c>
      <c r="Q149" s="421" t="s">
        <v>159</v>
      </c>
      <c r="R149" s="421" t="s">
        <v>157</v>
      </c>
      <c r="S149" s="421" t="s">
        <v>159</v>
      </c>
      <c r="T149" s="421" t="s">
        <v>157</v>
      </c>
      <c r="U149" s="421">
        <v>0</v>
      </c>
      <c r="V149" s="421" t="s">
        <v>494</v>
      </c>
      <c r="W149" s="421" t="s">
        <v>494</v>
      </c>
      <c r="X149" s="421" t="s">
        <v>494</v>
      </c>
      <c r="Y149" s="421" t="s">
        <v>494</v>
      </c>
      <c r="Z149" s="421" t="s">
        <v>494</v>
      </c>
      <c r="AA149" s="421" t="s">
        <v>494</v>
      </c>
      <c r="AB149" s="421" t="s">
        <v>494</v>
      </c>
      <c r="AC149" s="421" t="s">
        <v>494</v>
      </c>
      <c r="AD149" s="421" t="s">
        <v>494</v>
      </c>
      <c r="AE149" s="421" t="s">
        <v>494</v>
      </c>
      <c r="AF149" s="421" t="s">
        <v>494</v>
      </c>
      <c r="AG149" s="421" t="s">
        <v>494</v>
      </c>
      <c r="AH149" s="421"/>
    </row>
    <row r="150" spans="2:34">
      <c r="B150" s="417" t="str">
        <f t="shared" si="9"/>
        <v>神２３_００１</v>
      </c>
      <c r="C150" s="414" t="s">
        <v>503</v>
      </c>
      <c r="D150" s="432" t="s">
        <v>774</v>
      </c>
      <c r="E150" s="432" t="s">
        <v>764</v>
      </c>
      <c r="F150" s="421" t="s">
        <v>1099</v>
      </c>
      <c r="G150" s="422">
        <v>40903</v>
      </c>
      <c r="H150" s="421" t="s">
        <v>1100</v>
      </c>
      <c r="I150" s="421" t="s">
        <v>1101</v>
      </c>
      <c r="J150" s="422" t="s">
        <v>494</v>
      </c>
      <c r="K150" s="422">
        <v>40844</v>
      </c>
      <c r="L150" s="421" t="s">
        <v>1102</v>
      </c>
      <c r="M150" s="421" t="s">
        <v>1103</v>
      </c>
      <c r="N150" s="421">
        <v>37</v>
      </c>
      <c r="O150" s="421" t="s">
        <v>158</v>
      </c>
      <c r="P150" s="421" t="s">
        <v>158</v>
      </c>
      <c r="Q150" s="421" t="s">
        <v>159</v>
      </c>
      <c r="R150" s="421" t="s">
        <v>159</v>
      </c>
      <c r="S150" s="421" t="s">
        <v>159</v>
      </c>
      <c r="T150" s="421" t="s">
        <v>159</v>
      </c>
      <c r="U150" s="421">
        <v>0</v>
      </c>
      <c r="V150" s="421" t="s">
        <v>494</v>
      </c>
      <c r="W150" s="421" t="s">
        <v>494</v>
      </c>
      <c r="X150" s="421" t="s">
        <v>494</v>
      </c>
      <c r="Y150" s="421" t="s">
        <v>494</v>
      </c>
      <c r="Z150" s="421" t="s">
        <v>494</v>
      </c>
      <c r="AA150" s="421" t="s">
        <v>494</v>
      </c>
      <c r="AB150" s="421" t="s">
        <v>494</v>
      </c>
      <c r="AC150" s="421" t="s">
        <v>494</v>
      </c>
      <c r="AD150" s="421" t="s">
        <v>494</v>
      </c>
      <c r="AE150" s="421" t="s">
        <v>494</v>
      </c>
      <c r="AF150" s="421" t="s">
        <v>494</v>
      </c>
      <c r="AG150" s="421" t="s">
        <v>494</v>
      </c>
      <c r="AH150" s="421"/>
    </row>
    <row r="151" spans="2:34">
      <c r="B151" s="417" t="str">
        <f t="shared" si="9"/>
        <v>神２８_００４</v>
      </c>
      <c r="C151" s="414" t="s">
        <v>612</v>
      </c>
      <c r="D151" s="432" t="s">
        <v>496</v>
      </c>
      <c r="E151" s="432" t="s">
        <v>555</v>
      </c>
      <c r="F151" s="421" t="s">
        <v>1104</v>
      </c>
      <c r="G151" s="422">
        <v>42691</v>
      </c>
      <c r="H151" s="421" t="s">
        <v>1105</v>
      </c>
      <c r="I151" s="421" t="s">
        <v>1106</v>
      </c>
      <c r="J151" s="422" t="s">
        <v>494</v>
      </c>
      <c r="K151" s="422">
        <v>43236</v>
      </c>
      <c r="L151" s="421" t="s">
        <v>1102</v>
      </c>
      <c r="M151" s="421" t="s">
        <v>1103</v>
      </c>
      <c r="N151" s="421">
        <v>67</v>
      </c>
      <c r="O151" s="421" t="s">
        <v>158</v>
      </c>
      <c r="P151" s="421" t="s">
        <v>158</v>
      </c>
      <c r="Q151" s="421" t="s">
        <v>159</v>
      </c>
      <c r="R151" s="421" t="s">
        <v>159</v>
      </c>
      <c r="S151" s="421" t="s">
        <v>159</v>
      </c>
      <c r="T151" s="421" t="s">
        <v>159</v>
      </c>
      <c r="U151" s="421">
        <v>0</v>
      </c>
      <c r="V151" s="421" t="s">
        <v>494</v>
      </c>
      <c r="W151" s="421" t="s">
        <v>494</v>
      </c>
      <c r="X151" s="421" t="s">
        <v>494</v>
      </c>
      <c r="Y151" s="421" t="s">
        <v>494</v>
      </c>
      <c r="Z151" s="421" t="s">
        <v>494</v>
      </c>
      <c r="AA151" s="421" t="s">
        <v>494</v>
      </c>
      <c r="AB151" s="421" t="s">
        <v>494</v>
      </c>
      <c r="AC151" s="421" t="s">
        <v>494</v>
      </c>
      <c r="AD151" s="421" t="s">
        <v>494</v>
      </c>
      <c r="AE151" s="421" t="s">
        <v>494</v>
      </c>
      <c r="AF151" s="421" t="s">
        <v>494</v>
      </c>
      <c r="AG151" s="421" t="s">
        <v>494</v>
      </c>
      <c r="AH151" s="421"/>
    </row>
    <row r="152" spans="2:34">
      <c r="B152" s="417" t="str">
        <f t="shared" si="9"/>
        <v>神２５_０１８</v>
      </c>
      <c r="C152" s="414" t="s">
        <v>486</v>
      </c>
      <c r="D152" s="432" t="s">
        <v>496</v>
      </c>
      <c r="E152" s="432" t="s">
        <v>717</v>
      </c>
      <c r="F152" s="421" t="s">
        <v>1107</v>
      </c>
      <c r="G152" s="422">
        <v>41666</v>
      </c>
      <c r="H152" s="421" t="s">
        <v>1108</v>
      </c>
      <c r="I152" s="421" t="s">
        <v>1109</v>
      </c>
      <c r="J152" s="422" t="s">
        <v>494</v>
      </c>
      <c r="K152" s="422">
        <v>42090</v>
      </c>
      <c r="L152" s="421" t="s">
        <v>1110</v>
      </c>
      <c r="M152" s="421" t="s">
        <v>1111</v>
      </c>
      <c r="N152" s="421">
        <v>72</v>
      </c>
      <c r="O152" s="421" t="s">
        <v>157</v>
      </c>
      <c r="P152" s="421" t="s">
        <v>158</v>
      </c>
      <c r="Q152" s="421" t="s">
        <v>159</v>
      </c>
      <c r="R152" s="421" t="s">
        <v>159</v>
      </c>
      <c r="S152" s="421" t="s">
        <v>157</v>
      </c>
      <c r="T152" s="421" t="s">
        <v>584</v>
      </c>
      <c r="U152" s="421">
        <v>0</v>
      </c>
      <c r="V152" s="421" t="s">
        <v>494</v>
      </c>
      <c r="W152" s="421" t="s">
        <v>494</v>
      </c>
      <c r="X152" s="421" t="s">
        <v>494</v>
      </c>
      <c r="Y152" s="421" t="s">
        <v>494</v>
      </c>
      <c r="Z152" s="421" t="s">
        <v>494</v>
      </c>
      <c r="AA152" s="421" t="s">
        <v>494</v>
      </c>
      <c r="AB152" s="421" t="s">
        <v>494</v>
      </c>
      <c r="AC152" s="421" t="s">
        <v>494</v>
      </c>
      <c r="AD152" s="421" t="s">
        <v>494</v>
      </c>
      <c r="AE152" s="421" t="s">
        <v>494</v>
      </c>
      <c r="AF152" s="421" t="s">
        <v>494</v>
      </c>
      <c r="AG152" s="421" t="s">
        <v>494</v>
      </c>
      <c r="AH152" s="421"/>
    </row>
    <row r="153" spans="2:34">
      <c r="B153" s="417" t="str">
        <f t="shared" si="9"/>
        <v>神２６_０１１</v>
      </c>
      <c r="C153" s="414" t="s">
        <v>603</v>
      </c>
      <c r="D153" s="432" t="s">
        <v>496</v>
      </c>
      <c r="E153" s="432" t="s">
        <v>711</v>
      </c>
      <c r="F153" s="421" t="s">
        <v>1112</v>
      </c>
      <c r="G153" s="422">
        <v>41911</v>
      </c>
      <c r="H153" s="421" t="s">
        <v>1113</v>
      </c>
      <c r="I153" s="421" t="s">
        <v>1114</v>
      </c>
      <c r="J153" s="422" t="s">
        <v>494</v>
      </c>
      <c r="K153" s="422">
        <v>42387</v>
      </c>
      <c r="L153" s="421" t="s">
        <v>1115</v>
      </c>
      <c r="M153" s="421" t="s">
        <v>1116</v>
      </c>
      <c r="N153" s="421">
        <v>21</v>
      </c>
      <c r="O153" s="421" t="s">
        <v>157</v>
      </c>
      <c r="P153" s="421" t="s">
        <v>157</v>
      </c>
      <c r="Q153" s="421" t="s">
        <v>157</v>
      </c>
      <c r="R153" s="421" t="s">
        <v>157</v>
      </c>
      <c r="S153" s="421" t="s">
        <v>157</v>
      </c>
      <c r="T153" s="421" t="s">
        <v>157</v>
      </c>
      <c r="U153" s="421">
        <v>0</v>
      </c>
      <c r="V153" s="421" t="s">
        <v>494</v>
      </c>
      <c r="W153" s="421" t="s">
        <v>494</v>
      </c>
      <c r="X153" s="421" t="s">
        <v>494</v>
      </c>
      <c r="Y153" s="421" t="s">
        <v>494</v>
      </c>
      <c r="Z153" s="421" t="s">
        <v>494</v>
      </c>
      <c r="AA153" s="421" t="s">
        <v>494</v>
      </c>
      <c r="AB153" s="421" t="s">
        <v>494</v>
      </c>
      <c r="AC153" s="421" t="s">
        <v>494</v>
      </c>
      <c r="AD153" s="421" t="s">
        <v>494</v>
      </c>
      <c r="AE153" s="421" t="s">
        <v>494</v>
      </c>
      <c r="AF153" s="421" t="s">
        <v>494</v>
      </c>
      <c r="AG153" s="421" t="s">
        <v>494</v>
      </c>
      <c r="AH153" s="421"/>
    </row>
    <row r="154" spans="2:34">
      <c r="B154" s="417" t="str">
        <f t="shared" si="9"/>
        <v>神２７_００７</v>
      </c>
      <c r="C154" s="414" t="s">
        <v>681</v>
      </c>
      <c r="D154" s="432" t="s">
        <v>496</v>
      </c>
      <c r="E154" s="432" t="s">
        <v>599</v>
      </c>
      <c r="F154" s="421" t="s">
        <v>1117</v>
      </c>
      <c r="G154" s="422">
        <v>42255</v>
      </c>
      <c r="H154" s="421" t="s">
        <v>1118</v>
      </c>
      <c r="I154" s="421" t="s">
        <v>1119</v>
      </c>
      <c r="J154" s="422" t="s">
        <v>494</v>
      </c>
      <c r="K154" s="422">
        <v>42766</v>
      </c>
      <c r="L154" s="421" t="s">
        <v>1120</v>
      </c>
      <c r="M154" s="421" t="s">
        <v>1121</v>
      </c>
      <c r="N154" s="421">
        <v>63</v>
      </c>
      <c r="O154" s="421" t="s">
        <v>158</v>
      </c>
      <c r="P154" s="421" t="s">
        <v>158</v>
      </c>
      <c r="Q154" s="421" t="s">
        <v>158</v>
      </c>
      <c r="R154" s="421" t="s">
        <v>158</v>
      </c>
      <c r="S154" s="421" t="s">
        <v>158</v>
      </c>
      <c r="T154" s="421" t="s">
        <v>158</v>
      </c>
      <c r="U154" s="421">
        <v>3</v>
      </c>
      <c r="V154" s="421" t="s">
        <v>494</v>
      </c>
      <c r="W154" s="421" t="s">
        <v>494</v>
      </c>
      <c r="X154" s="421" t="s">
        <v>494</v>
      </c>
      <c r="Y154" s="421" t="s">
        <v>494</v>
      </c>
      <c r="Z154" s="421" t="s">
        <v>494</v>
      </c>
      <c r="AA154" s="421" t="s">
        <v>494</v>
      </c>
      <c r="AB154" s="421" t="s">
        <v>494</v>
      </c>
      <c r="AC154" s="421" t="s">
        <v>494</v>
      </c>
      <c r="AD154" s="421" t="s">
        <v>494</v>
      </c>
      <c r="AE154" s="421" t="s">
        <v>494</v>
      </c>
      <c r="AF154" s="421" t="s">
        <v>494</v>
      </c>
      <c r="AG154" s="421" t="s">
        <v>494</v>
      </c>
      <c r="AH154" s="421"/>
    </row>
    <row r="155" spans="2:34">
      <c r="B155" s="417" t="str">
        <f t="shared" si="9"/>
        <v>神２７_００９</v>
      </c>
      <c r="C155" s="414" t="s">
        <v>681</v>
      </c>
      <c r="D155" s="432" t="s">
        <v>496</v>
      </c>
      <c r="E155" s="432" t="s">
        <v>561</v>
      </c>
      <c r="F155" s="421" t="s">
        <v>1122</v>
      </c>
      <c r="G155" s="422">
        <v>42299</v>
      </c>
      <c r="H155" s="421" t="s">
        <v>1123</v>
      </c>
      <c r="I155" s="421" t="s">
        <v>1124</v>
      </c>
      <c r="J155" s="422" t="s">
        <v>494</v>
      </c>
      <c r="K155" s="422">
        <v>42828</v>
      </c>
      <c r="L155" s="421" t="s">
        <v>1120</v>
      </c>
      <c r="M155" s="421" t="s">
        <v>1121</v>
      </c>
      <c r="N155" s="421">
        <v>76</v>
      </c>
      <c r="O155" s="421" t="s">
        <v>158</v>
      </c>
      <c r="P155" s="421" t="s">
        <v>158</v>
      </c>
      <c r="Q155" s="421" t="s">
        <v>158</v>
      </c>
      <c r="R155" s="421" t="s">
        <v>158</v>
      </c>
      <c r="S155" s="421" t="s">
        <v>158</v>
      </c>
      <c r="T155" s="421" t="s">
        <v>158</v>
      </c>
      <c r="U155" s="421">
        <v>3</v>
      </c>
      <c r="V155" s="421" t="s">
        <v>494</v>
      </c>
      <c r="W155" s="421" t="s">
        <v>494</v>
      </c>
      <c r="X155" s="421" t="s">
        <v>494</v>
      </c>
      <c r="Y155" s="421" t="s">
        <v>494</v>
      </c>
      <c r="Z155" s="421" t="s">
        <v>494</v>
      </c>
      <c r="AA155" s="421" t="s">
        <v>494</v>
      </c>
      <c r="AB155" s="421" t="s">
        <v>494</v>
      </c>
      <c r="AC155" s="421" t="s">
        <v>494</v>
      </c>
      <c r="AD155" s="421" t="s">
        <v>494</v>
      </c>
      <c r="AE155" s="421" t="s">
        <v>494</v>
      </c>
      <c r="AF155" s="421" t="s">
        <v>494</v>
      </c>
      <c r="AG155" s="421" t="s">
        <v>494</v>
      </c>
      <c r="AH155" s="421"/>
    </row>
    <row r="156" spans="2:34">
      <c r="B156" s="417" t="str">
        <f t="shared" si="9"/>
        <v>神２０２０_００３</v>
      </c>
      <c r="C156" s="414" t="s">
        <v>736</v>
      </c>
      <c r="D156" s="432" t="s">
        <v>487</v>
      </c>
      <c r="E156" s="432" t="s">
        <v>607</v>
      </c>
      <c r="F156" s="421" t="s">
        <v>1125</v>
      </c>
      <c r="G156" s="422">
        <v>44034</v>
      </c>
      <c r="H156" s="421" t="s">
        <v>1126</v>
      </c>
      <c r="I156" s="421" t="s">
        <v>1127</v>
      </c>
      <c r="J156" s="422">
        <v>44501</v>
      </c>
      <c r="K156" s="422">
        <v>44470</v>
      </c>
      <c r="L156" s="421" t="s">
        <v>1128</v>
      </c>
      <c r="M156" s="421" t="s">
        <v>1129</v>
      </c>
      <c r="N156" s="421">
        <v>23</v>
      </c>
      <c r="O156" s="421" t="s">
        <v>584</v>
      </c>
      <c r="P156" s="421" t="s">
        <v>159</v>
      </c>
      <c r="Q156" s="421" t="s">
        <v>159</v>
      </c>
      <c r="R156" s="421" t="s">
        <v>159</v>
      </c>
      <c r="S156" s="421" t="s">
        <v>159</v>
      </c>
      <c r="T156" s="421" t="s">
        <v>159</v>
      </c>
      <c r="U156" s="421">
        <v>0</v>
      </c>
      <c r="V156" s="421" t="s">
        <v>494</v>
      </c>
      <c r="W156" s="421" t="s">
        <v>494</v>
      </c>
      <c r="X156" s="421" t="s">
        <v>494</v>
      </c>
      <c r="Y156" s="421" t="s">
        <v>494</v>
      </c>
      <c r="Z156" s="421" t="s">
        <v>494</v>
      </c>
      <c r="AA156" s="421" t="s">
        <v>494</v>
      </c>
      <c r="AB156" s="421" t="s">
        <v>494</v>
      </c>
      <c r="AC156" s="421" t="s">
        <v>494</v>
      </c>
      <c r="AD156" s="421" t="s">
        <v>494</v>
      </c>
      <c r="AE156" s="421" t="s">
        <v>494</v>
      </c>
      <c r="AF156" s="421" t="s">
        <v>494</v>
      </c>
      <c r="AG156" s="421" t="s">
        <v>494</v>
      </c>
      <c r="AH156" s="421"/>
    </row>
    <row r="157" spans="2:34">
      <c r="B157" s="417" t="str">
        <f t="shared" si="9"/>
        <v>神２６_０１８</v>
      </c>
      <c r="C157" s="414" t="s">
        <v>603</v>
      </c>
      <c r="D157" s="432" t="s">
        <v>496</v>
      </c>
      <c r="E157" s="432" t="s">
        <v>717</v>
      </c>
      <c r="F157" s="421" t="s">
        <v>1130</v>
      </c>
      <c r="G157" s="422">
        <v>42026</v>
      </c>
      <c r="H157" s="421" t="s">
        <v>1131</v>
      </c>
      <c r="I157" s="421" t="s">
        <v>1132</v>
      </c>
      <c r="J157" s="422" t="s">
        <v>494</v>
      </c>
      <c r="K157" s="422">
        <v>42416</v>
      </c>
      <c r="L157" s="421" t="s">
        <v>1133</v>
      </c>
      <c r="M157" s="421" t="s">
        <v>1134</v>
      </c>
      <c r="N157" s="421">
        <v>62</v>
      </c>
      <c r="O157" s="421" t="s">
        <v>157</v>
      </c>
      <c r="P157" s="421" t="s">
        <v>158</v>
      </c>
      <c r="Q157" s="421" t="s">
        <v>157</v>
      </c>
      <c r="R157" s="421" t="s">
        <v>157</v>
      </c>
      <c r="S157" s="421" t="s">
        <v>157</v>
      </c>
      <c r="T157" s="421" t="s">
        <v>157</v>
      </c>
      <c r="U157" s="421">
        <v>0</v>
      </c>
      <c r="V157" s="421" t="s">
        <v>494</v>
      </c>
      <c r="W157" s="421" t="s">
        <v>494</v>
      </c>
      <c r="X157" s="421" t="s">
        <v>494</v>
      </c>
      <c r="Y157" s="421" t="s">
        <v>494</v>
      </c>
      <c r="Z157" s="421" t="s">
        <v>494</v>
      </c>
      <c r="AA157" s="421" t="s">
        <v>494</v>
      </c>
      <c r="AB157" s="421" t="s">
        <v>494</v>
      </c>
      <c r="AC157" s="421" t="s">
        <v>494</v>
      </c>
      <c r="AD157" s="421" t="s">
        <v>494</v>
      </c>
      <c r="AE157" s="421" t="s">
        <v>494</v>
      </c>
      <c r="AF157" s="421" t="s">
        <v>494</v>
      </c>
      <c r="AG157" s="421" t="s">
        <v>494</v>
      </c>
      <c r="AH157" s="421"/>
    </row>
    <row r="158" spans="2:34">
      <c r="B158" s="417" t="str">
        <f t="shared" si="9"/>
        <v>神２８_００６</v>
      </c>
      <c r="C158" s="414" t="s">
        <v>612</v>
      </c>
      <c r="D158" s="432" t="s">
        <v>496</v>
      </c>
      <c r="E158" s="432" t="s">
        <v>572</v>
      </c>
      <c r="F158" s="421" t="s">
        <v>1135</v>
      </c>
      <c r="G158" s="422">
        <v>42780</v>
      </c>
      <c r="H158" s="421" t="s">
        <v>1136</v>
      </c>
      <c r="I158" s="421" t="s">
        <v>1137</v>
      </c>
      <c r="J158" s="422">
        <v>43040</v>
      </c>
      <c r="K158" s="422">
        <v>37952</v>
      </c>
      <c r="L158" s="421" t="s">
        <v>1138</v>
      </c>
      <c r="M158" s="421" t="s">
        <v>1139</v>
      </c>
      <c r="N158" s="421">
        <v>32</v>
      </c>
      <c r="O158" s="421" t="s">
        <v>157</v>
      </c>
      <c r="P158" s="421" t="s">
        <v>158</v>
      </c>
      <c r="Q158" s="421" t="s">
        <v>159</v>
      </c>
      <c r="R158" s="421" t="s">
        <v>159</v>
      </c>
      <c r="S158" s="421" t="s">
        <v>157</v>
      </c>
      <c r="T158" s="421" t="s">
        <v>159</v>
      </c>
      <c r="U158" s="421">
        <v>0</v>
      </c>
      <c r="V158" s="421" t="s">
        <v>494</v>
      </c>
      <c r="W158" s="421" t="s">
        <v>494</v>
      </c>
      <c r="X158" s="421" t="s">
        <v>494</v>
      </c>
      <c r="Y158" s="421" t="s">
        <v>494</v>
      </c>
      <c r="Z158" s="421" t="s">
        <v>494</v>
      </c>
      <c r="AA158" s="421" t="s">
        <v>494</v>
      </c>
      <c r="AB158" s="421" t="s">
        <v>494</v>
      </c>
      <c r="AC158" s="421" t="s">
        <v>494</v>
      </c>
      <c r="AD158" s="421" t="s">
        <v>494</v>
      </c>
      <c r="AE158" s="421" t="s">
        <v>494</v>
      </c>
      <c r="AF158" s="421" t="s">
        <v>494</v>
      </c>
      <c r="AG158" s="421" t="s">
        <v>494</v>
      </c>
      <c r="AH158" s="421"/>
    </row>
    <row r="159" spans="2:34">
      <c r="B159" s="417" t="str">
        <f t="shared" si="9"/>
        <v>神２０２２_００１</v>
      </c>
      <c r="C159" s="421" t="s">
        <v>930</v>
      </c>
      <c r="D159" s="421" t="s">
        <v>487</v>
      </c>
      <c r="E159" s="421" t="s">
        <v>764</v>
      </c>
      <c r="F159" s="421" t="s">
        <v>1140</v>
      </c>
      <c r="G159" s="421">
        <v>44798</v>
      </c>
      <c r="H159" s="421" t="s">
        <v>1141</v>
      </c>
      <c r="I159" s="421" t="s">
        <v>1142</v>
      </c>
      <c r="J159" s="421">
        <v>45261</v>
      </c>
      <c r="K159" s="421">
        <v>45219</v>
      </c>
      <c r="L159" s="421" t="s">
        <v>1143</v>
      </c>
      <c r="M159" s="421" t="s">
        <v>1144</v>
      </c>
      <c r="N159" s="421">
        <v>60</v>
      </c>
      <c r="O159" s="421" t="s">
        <v>157</v>
      </c>
      <c r="P159" s="421" t="s">
        <v>158</v>
      </c>
      <c r="Q159" s="421" t="s">
        <v>157</v>
      </c>
      <c r="R159" s="421" t="s">
        <v>157</v>
      </c>
      <c r="S159" s="421" t="s">
        <v>157</v>
      </c>
      <c r="T159" s="421" t="s">
        <v>157</v>
      </c>
      <c r="U159" s="421">
        <v>0</v>
      </c>
      <c r="V159" s="421" t="s">
        <v>494</v>
      </c>
      <c r="W159" s="421" t="s">
        <v>494</v>
      </c>
      <c r="X159" s="421" t="s">
        <v>494</v>
      </c>
      <c r="Y159" s="421" t="s">
        <v>494</v>
      </c>
      <c r="Z159" s="421" t="s">
        <v>494</v>
      </c>
      <c r="AA159" s="421" t="s">
        <v>494</v>
      </c>
      <c r="AB159" s="421" t="s">
        <v>494</v>
      </c>
      <c r="AC159" s="421" t="s">
        <v>494</v>
      </c>
      <c r="AD159" s="421" t="s">
        <v>494</v>
      </c>
      <c r="AE159" s="421" t="s">
        <v>494</v>
      </c>
      <c r="AF159" s="421" t="s">
        <v>494</v>
      </c>
      <c r="AG159" s="421" t="s">
        <v>494</v>
      </c>
      <c r="AH159" s="421"/>
    </row>
    <row r="160" spans="2:34">
      <c r="B160" s="417" t="str">
        <f t="shared" si="9"/>
        <v>神２９_００２</v>
      </c>
      <c r="C160" s="421" t="s">
        <v>595</v>
      </c>
      <c r="D160" s="421" t="s">
        <v>682</v>
      </c>
      <c r="E160" s="421" t="s">
        <v>702</v>
      </c>
      <c r="F160" s="421" t="s">
        <v>1145</v>
      </c>
      <c r="G160" s="421">
        <v>42927</v>
      </c>
      <c r="H160" s="421" t="s">
        <v>1146</v>
      </c>
      <c r="I160" s="421" t="s">
        <v>1147</v>
      </c>
      <c r="J160" s="421" t="s">
        <v>494</v>
      </c>
      <c r="K160" s="421">
        <v>43373</v>
      </c>
      <c r="L160" s="421" t="s">
        <v>1148</v>
      </c>
      <c r="M160" s="421" t="s">
        <v>1149</v>
      </c>
      <c r="N160" s="421">
        <v>29</v>
      </c>
      <c r="O160" s="421" t="s">
        <v>158</v>
      </c>
      <c r="P160" s="421" t="s">
        <v>159</v>
      </c>
      <c r="Q160" s="421" t="s">
        <v>159</v>
      </c>
      <c r="R160" s="421" t="s">
        <v>159</v>
      </c>
      <c r="S160" s="421" t="s">
        <v>159</v>
      </c>
      <c r="T160" s="421" t="s">
        <v>159</v>
      </c>
      <c r="U160" s="421">
        <v>0</v>
      </c>
      <c r="V160" s="421" t="s">
        <v>494</v>
      </c>
      <c r="W160" s="421" t="s">
        <v>494</v>
      </c>
      <c r="X160" s="421" t="s">
        <v>494</v>
      </c>
      <c r="Y160" s="421" t="s">
        <v>494</v>
      </c>
      <c r="Z160" s="421" t="s">
        <v>494</v>
      </c>
      <c r="AA160" s="421" t="s">
        <v>494</v>
      </c>
      <c r="AB160" s="421" t="s">
        <v>494</v>
      </c>
      <c r="AC160" s="421" t="s">
        <v>494</v>
      </c>
      <c r="AD160" s="421" t="s">
        <v>494</v>
      </c>
      <c r="AE160" s="421" t="s">
        <v>494</v>
      </c>
      <c r="AF160" s="421" t="s">
        <v>494</v>
      </c>
      <c r="AG160" s="421" t="s">
        <v>494</v>
      </c>
      <c r="AH160" s="421"/>
    </row>
    <row r="161" spans="2:34">
      <c r="B161" s="417" t="str">
        <f t="shared" si="9"/>
        <v>神２３_００２</v>
      </c>
      <c r="C161" s="421" t="s">
        <v>503</v>
      </c>
      <c r="D161" s="421" t="s">
        <v>774</v>
      </c>
      <c r="E161" s="421" t="s">
        <v>702</v>
      </c>
      <c r="F161" s="421" t="s">
        <v>1150</v>
      </c>
      <c r="G161" s="421">
        <v>40921</v>
      </c>
      <c r="H161" s="421" t="s">
        <v>1151</v>
      </c>
      <c r="I161" s="421" t="s">
        <v>1152</v>
      </c>
      <c r="J161" s="421" t="s">
        <v>494</v>
      </c>
      <c r="K161" s="421">
        <v>41100</v>
      </c>
      <c r="L161" s="421" t="s">
        <v>1153</v>
      </c>
      <c r="M161" s="421" t="s">
        <v>1154</v>
      </c>
      <c r="N161" s="421">
        <v>62</v>
      </c>
      <c r="O161" s="421" t="s">
        <v>157</v>
      </c>
      <c r="P161" s="421" t="s">
        <v>158</v>
      </c>
      <c r="Q161" s="421" t="s">
        <v>157</v>
      </c>
      <c r="R161" s="421" t="s">
        <v>157</v>
      </c>
      <c r="S161" s="421" t="s">
        <v>157</v>
      </c>
      <c r="T161" s="421" t="s">
        <v>157</v>
      </c>
      <c r="U161" s="421">
        <v>0</v>
      </c>
      <c r="V161" s="421" t="s">
        <v>494</v>
      </c>
      <c r="W161" s="421" t="s">
        <v>494</v>
      </c>
      <c r="X161" s="421" t="s">
        <v>494</v>
      </c>
      <c r="Y161" s="421" t="s">
        <v>494</v>
      </c>
      <c r="Z161" s="421" t="s">
        <v>494</v>
      </c>
      <c r="AA161" s="421" t="s">
        <v>494</v>
      </c>
      <c r="AB161" s="421" t="s">
        <v>494</v>
      </c>
      <c r="AC161" s="421" t="s">
        <v>494</v>
      </c>
      <c r="AD161" s="421" t="s">
        <v>494</v>
      </c>
      <c r="AE161" s="421" t="s">
        <v>494</v>
      </c>
      <c r="AF161" s="421" t="s">
        <v>494</v>
      </c>
      <c r="AG161" s="421" t="s">
        <v>494</v>
      </c>
      <c r="AH161" s="421"/>
    </row>
    <row r="162" spans="2:34">
      <c r="B162" s="417" t="str">
        <f t="shared" si="9"/>
        <v>_</v>
      </c>
      <c r="C162" s="421"/>
      <c r="D162" s="421"/>
      <c r="E162" s="421"/>
      <c r="F162" s="421"/>
      <c r="G162" s="421"/>
      <c r="H162" s="421"/>
      <c r="I162" s="421"/>
      <c r="J162" s="421"/>
      <c r="K162" s="421"/>
      <c r="L162" s="421"/>
      <c r="M162" s="421"/>
      <c r="N162" s="421"/>
      <c r="O162" s="421"/>
      <c r="P162" s="421"/>
      <c r="Q162" s="421"/>
      <c r="R162" s="421"/>
      <c r="S162" s="421"/>
      <c r="T162" s="421"/>
      <c r="U162" s="421"/>
      <c r="V162" s="421"/>
      <c r="W162" s="421"/>
      <c r="X162" s="421"/>
      <c r="Y162" s="421"/>
      <c r="Z162" s="421"/>
      <c r="AA162" s="421"/>
      <c r="AB162" s="421"/>
      <c r="AC162" s="421"/>
      <c r="AD162" s="421"/>
      <c r="AE162" s="421"/>
      <c r="AF162" s="421"/>
      <c r="AG162" s="421"/>
      <c r="AH162" s="421"/>
    </row>
    <row r="163" spans="2:34">
      <c r="B163" s="417" t="str">
        <f t="shared" si="9"/>
        <v>_</v>
      </c>
      <c r="C163" s="421"/>
      <c r="D163" s="421"/>
      <c r="E163" s="421"/>
      <c r="F163" s="421"/>
      <c r="G163" s="421"/>
      <c r="H163" s="421"/>
      <c r="I163" s="421"/>
      <c r="J163" s="421"/>
      <c r="K163" s="421"/>
      <c r="L163" s="421"/>
      <c r="M163" s="421"/>
      <c r="N163" s="421"/>
      <c r="O163" s="421"/>
      <c r="P163" s="421"/>
      <c r="Q163" s="421"/>
      <c r="R163" s="421"/>
      <c r="S163" s="421"/>
      <c r="T163" s="421"/>
      <c r="U163" s="421"/>
      <c r="V163" s="421"/>
      <c r="W163" s="421"/>
      <c r="X163" s="421"/>
      <c r="Y163" s="421"/>
      <c r="Z163" s="421"/>
      <c r="AA163" s="421"/>
      <c r="AB163" s="421"/>
      <c r="AC163" s="421"/>
      <c r="AD163" s="421"/>
      <c r="AE163" s="421"/>
      <c r="AF163" s="421"/>
      <c r="AG163" s="421"/>
      <c r="AH163" s="421"/>
    </row>
    <row r="164" spans="2:34">
      <c r="B164" s="417" t="str">
        <f t="shared" si="9"/>
        <v>_</v>
      </c>
      <c r="C164" s="421"/>
      <c r="D164" s="421"/>
      <c r="E164" s="421"/>
      <c r="F164" s="421"/>
      <c r="G164" s="421"/>
      <c r="H164" s="421"/>
      <c r="I164" s="421"/>
      <c r="J164" s="421"/>
      <c r="K164" s="421"/>
      <c r="L164" s="421"/>
      <c r="M164" s="421"/>
      <c r="N164" s="421"/>
      <c r="O164" s="421"/>
      <c r="P164" s="421"/>
      <c r="Q164" s="421"/>
      <c r="R164" s="421"/>
      <c r="S164" s="421"/>
      <c r="T164" s="421"/>
      <c r="U164" s="421"/>
      <c r="V164" s="421"/>
      <c r="W164" s="421"/>
      <c r="X164" s="421"/>
      <c r="Y164" s="421"/>
      <c r="Z164" s="421"/>
      <c r="AA164" s="421"/>
      <c r="AB164" s="421"/>
      <c r="AC164" s="421"/>
      <c r="AD164" s="421"/>
      <c r="AE164" s="421"/>
      <c r="AF164" s="421"/>
      <c r="AG164" s="421"/>
      <c r="AH164" s="421"/>
    </row>
    <row r="165" spans="2:34">
      <c r="B165" s="417" t="str">
        <f t="shared" si="9"/>
        <v>_</v>
      </c>
      <c r="C165" s="421"/>
      <c r="D165" s="421"/>
      <c r="E165" s="421"/>
      <c r="F165" s="421"/>
      <c r="G165" s="421"/>
      <c r="H165" s="421"/>
      <c r="I165" s="421"/>
      <c r="J165" s="421"/>
      <c r="K165" s="421"/>
      <c r="L165" s="421"/>
      <c r="M165" s="421"/>
      <c r="N165" s="421"/>
      <c r="O165" s="421"/>
      <c r="P165" s="421"/>
      <c r="Q165" s="421"/>
      <c r="R165" s="421"/>
      <c r="S165" s="421"/>
      <c r="T165" s="421"/>
      <c r="U165" s="421"/>
      <c r="V165" s="421"/>
      <c r="W165" s="421"/>
      <c r="X165" s="421"/>
      <c r="Y165" s="421"/>
      <c r="Z165" s="421"/>
      <c r="AA165" s="421"/>
      <c r="AB165" s="421"/>
      <c r="AC165" s="421"/>
      <c r="AD165" s="421"/>
      <c r="AE165" s="421"/>
      <c r="AF165" s="421"/>
      <c r="AG165" s="421"/>
      <c r="AH165" s="421"/>
    </row>
    <row r="166" spans="2:34">
      <c r="B166" s="417" t="str">
        <f t="shared" si="9"/>
        <v>_</v>
      </c>
      <c r="C166" s="421"/>
      <c r="D166" s="421"/>
      <c r="E166" s="421"/>
      <c r="F166" s="421"/>
      <c r="G166" s="421"/>
      <c r="H166" s="421"/>
      <c r="I166" s="421"/>
      <c r="J166" s="421"/>
      <c r="K166" s="421"/>
      <c r="L166" s="421"/>
      <c r="M166" s="421"/>
      <c r="N166" s="421"/>
      <c r="O166" s="421"/>
      <c r="P166" s="421"/>
      <c r="Q166" s="421"/>
      <c r="R166" s="421"/>
      <c r="S166" s="421"/>
      <c r="T166" s="421"/>
      <c r="U166" s="421"/>
      <c r="V166" s="421"/>
      <c r="W166" s="421"/>
      <c r="X166" s="421"/>
      <c r="Y166" s="421"/>
      <c r="Z166" s="421"/>
      <c r="AA166" s="421"/>
      <c r="AB166" s="421"/>
      <c r="AC166" s="421"/>
      <c r="AD166" s="421"/>
      <c r="AE166" s="421"/>
      <c r="AF166" s="421"/>
      <c r="AG166" s="421"/>
      <c r="AH166" s="421"/>
    </row>
    <row r="167" spans="2:34">
      <c r="B167" s="417" t="str">
        <f t="shared" si="9"/>
        <v>_</v>
      </c>
      <c r="C167" s="421"/>
      <c r="D167" s="421"/>
      <c r="E167" s="421"/>
      <c r="F167" s="421"/>
      <c r="G167" s="421"/>
      <c r="H167" s="421"/>
      <c r="I167" s="421"/>
      <c r="J167" s="421"/>
      <c r="K167" s="421"/>
      <c r="L167" s="421"/>
      <c r="M167" s="421"/>
      <c r="N167" s="421"/>
      <c r="O167" s="421"/>
      <c r="P167" s="421"/>
      <c r="Q167" s="421"/>
      <c r="R167" s="421"/>
      <c r="S167" s="421"/>
      <c r="T167" s="421"/>
      <c r="U167" s="421"/>
      <c r="V167" s="421"/>
      <c r="W167" s="421"/>
      <c r="X167" s="421"/>
      <c r="Y167" s="421"/>
      <c r="Z167" s="421"/>
      <c r="AA167" s="421"/>
      <c r="AB167" s="421"/>
      <c r="AC167" s="421"/>
      <c r="AD167" s="421"/>
      <c r="AE167" s="421"/>
      <c r="AF167" s="421"/>
      <c r="AG167" s="421"/>
      <c r="AH167" s="421"/>
    </row>
    <row r="168" spans="2:34">
      <c r="B168" s="417" t="str">
        <f t="shared" si="9"/>
        <v>_</v>
      </c>
      <c r="C168" s="421"/>
      <c r="D168" s="421"/>
      <c r="E168" s="421"/>
      <c r="F168" s="421"/>
      <c r="G168" s="421"/>
      <c r="H168" s="421"/>
      <c r="I168" s="421"/>
      <c r="J168" s="421"/>
      <c r="K168" s="421"/>
      <c r="L168" s="421"/>
      <c r="M168" s="421"/>
      <c r="N168" s="421"/>
      <c r="O168" s="421"/>
      <c r="P168" s="421"/>
      <c r="Q168" s="421"/>
      <c r="R168" s="421"/>
      <c r="S168" s="421"/>
      <c r="T168" s="421"/>
      <c r="U168" s="421"/>
      <c r="V168" s="421"/>
      <c r="W168" s="421"/>
      <c r="X168" s="421"/>
      <c r="Y168" s="421"/>
      <c r="Z168" s="421"/>
      <c r="AA168" s="421"/>
      <c r="AB168" s="421"/>
      <c r="AC168" s="421"/>
      <c r="AD168" s="421"/>
      <c r="AE168" s="421"/>
      <c r="AF168" s="421"/>
      <c r="AG168" s="421"/>
      <c r="AH168" s="421"/>
    </row>
    <row r="169" spans="2:34">
      <c r="B169" s="417" t="str">
        <f t="shared" si="9"/>
        <v>_</v>
      </c>
      <c r="C169" s="421"/>
      <c r="D169" s="421"/>
      <c r="E169" s="421"/>
      <c r="F169" s="421"/>
      <c r="G169" s="421"/>
      <c r="H169" s="421"/>
      <c r="I169" s="421"/>
      <c r="J169" s="421"/>
      <c r="K169" s="421"/>
      <c r="L169" s="421"/>
      <c r="M169" s="421"/>
      <c r="N169" s="421"/>
      <c r="O169" s="421"/>
      <c r="P169" s="421"/>
      <c r="Q169" s="421"/>
      <c r="R169" s="421"/>
      <c r="S169" s="421"/>
      <c r="T169" s="421"/>
      <c r="U169" s="421"/>
      <c r="V169" s="421"/>
      <c r="W169" s="421"/>
      <c r="X169" s="421"/>
      <c r="Y169" s="421"/>
      <c r="Z169" s="421"/>
      <c r="AA169" s="421"/>
      <c r="AB169" s="421"/>
      <c r="AC169" s="421"/>
      <c r="AD169" s="421"/>
      <c r="AE169" s="421"/>
      <c r="AF169" s="421"/>
      <c r="AG169" s="421"/>
      <c r="AH169" s="421"/>
    </row>
    <row r="170" spans="2:34">
      <c r="B170" s="417" t="str">
        <f t="shared" si="9"/>
        <v>_</v>
      </c>
      <c r="C170" s="421"/>
      <c r="D170" s="421"/>
      <c r="E170" s="421"/>
      <c r="F170" s="421"/>
      <c r="G170" s="421"/>
      <c r="H170" s="421"/>
      <c r="I170" s="421"/>
      <c r="J170" s="421"/>
      <c r="K170" s="421"/>
      <c r="L170" s="421"/>
      <c r="M170" s="421"/>
      <c r="N170" s="421"/>
      <c r="O170" s="421"/>
      <c r="P170" s="421"/>
      <c r="Q170" s="421"/>
      <c r="R170" s="421"/>
      <c r="S170" s="421"/>
      <c r="T170" s="421"/>
      <c r="U170" s="421"/>
      <c r="V170" s="421"/>
      <c r="W170" s="421"/>
      <c r="X170" s="421"/>
      <c r="Y170" s="421"/>
      <c r="Z170" s="421"/>
      <c r="AA170" s="421"/>
      <c r="AB170" s="421"/>
      <c r="AC170" s="421"/>
      <c r="AD170" s="421"/>
      <c r="AE170" s="421"/>
      <c r="AF170" s="421"/>
      <c r="AG170" s="421"/>
      <c r="AH170" s="421"/>
    </row>
    <row r="171" spans="2:34">
      <c r="B171" s="417" t="str">
        <f t="shared" si="9"/>
        <v>_</v>
      </c>
      <c r="C171" s="421"/>
      <c r="D171" s="421"/>
      <c r="E171" s="421"/>
      <c r="F171" s="421"/>
      <c r="G171" s="421"/>
      <c r="H171" s="421"/>
      <c r="I171" s="421"/>
      <c r="J171" s="421"/>
      <c r="K171" s="421"/>
      <c r="L171" s="421"/>
      <c r="M171" s="421"/>
      <c r="N171" s="421"/>
      <c r="O171" s="421"/>
      <c r="P171" s="421"/>
      <c r="Q171" s="421"/>
      <c r="R171" s="421"/>
      <c r="S171" s="421"/>
      <c r="T171" s="421"/>
      <c r="U171" s="421"/>
      <c r="V171" s="421"/>
      <c r="W171" s="421"/>
      <c r="X171" s="421"/>
      <c r="Y171" s="421"/>
      <c r="Z171" s="421"/>
      <c r="AA171" s="421"/>
      <c r="AB171" s="421"/>
      <c r="AC171" s="421"/>
      <c r="AD171" s="421"/>
      <c r="AE171" s="421"/>
      <c r="AF171" s="421"/>
      <c r="AG171" s="421"/>
      <c r="AH171" s="421"/>
    </row>
    <row r="172" spans="2:34">
      <c r="B172" s="417" t="str">
        <f t="shared" si="9"/>
        <v>_</v>
      </c>
      <c r="C172" s="421"/>
      <c r="D172" s="421"/>
      <c r="E172" s="421"/>
      <c r="F172" s="421"/>
      <c r="G172" s="421"/>
      <c r="H172" s="421"/>
      <c r="I172" s="421"/>
      <c r="J172" s="421"/>
      <c r="K172" s="421"/>
      <c r="L172" s="421"/>
      <c r="M172" s="421"/>
      <c r="N172" s="421"/>
      <c r="O172" s="421"/>
      <c r="P172" s="421"/>
      <c r="Q172" s="421"/>
      <c r="R172" s="421"/>
      <c r="S172" s="421"/>
      <c r="T172" s="421"/>
      <c r="U172" s="421"/>
      <c r="V172" s="421"/>
      <c r="W172" s="421"/>
      <c r="X172" s="421"/>
      <c r="Y172" s="421"/>
      <c r="Z172" s="421"/>
      <c r="AA172" s="421"/>
      <c r="AB172" s="421"/>
      <c r="AC172" s="421"/>
      <c r="AD172" s="421"/>
      <c r="AE172" s="421"/>
      <c r="AF172" s="421"/>
      <c r="AG172" s="421"/>
      <c r="AH172" s="421"/>
    </row>
    <row r="173" spans="2:34">
      <c r="B173" s="417" t="str">
        <f t="shared" si="9"/>
        <v>_</v>
      </c>
      <c r="C173" s="421"/>
      <c r="D173" s="421"/>
      <c r="E173" s="421"/>
      <c r="F173" s="421"/>
      <c r="G173" s="421"/>
      <c r="H173" s="421"/>
      <c r="I173" s="421"/>
      <c r="J173" s="421"/>
      <c r="K173" s="421"/>
      <c r="L173" s="421"/>
      <c r="M173" s="421"/>
      <c r="N173" s="421"/>
      <c r="O173" s="421"/>
      <c r="P173" s="421"/>
      <c r="Q173" s="421"/>
      <c r="R173" s="421"/>
      <c r="S173" s="421"/>
      <c r="T173" s="421"/>
      <c r="U173" s="421"/>
      <c r="V173" s="421"/>
      <c r="W173" s="421"/>
      <c r="X173" s="421"/>
      <c r="Y173" s="421"/>
      <c r="Z173" s="421"/>
      <c r="AA173" s="421"/>
      <c r="AB173" s="421"/>
      <c r="AC173" s="421"/>
      <c r="AD173" s="421"/>
      <c r="AE173" s="421"/>
      <c r="AF173" s="421"/>
      <c r="AG173" s="421"/>
      <c r="AH173" s="421"/>
    </row>
    <row r="174" spans="2:34">
      <c r="B174" s="417" t="str">
        <f t="shared" si="9"/>
        <v>_</v>
      </c>
      <c r="C174" s="421"/>
      <c r="D174" s="421"/>
      <c r="E174" s="421"/>
      <c r="F174" s="421"/>
      <c r="G174" s="421"/>
      <c r="H174" s="421"/>
      <c r="I174" s="421"/>
      <c r="J174" s="421"/>
      <c r="K174" s="421"/>
      <c r="L174" s="421"/>
      <c r="M174" s="421"/>
      <c r="N174" s="421"/>
      <c r="O174" s="421"/>
      <c r="P174" s="421"/>
      <c r="Q174" s="421"/>
      <c r="R174" s="421"/>
      <c r="S174" s="421"/>
      <c r="T174" s="421"/>
      <c r="U174" s="421"/>
      <c r="V174" s="421"/>
      <c r="W174" s="421"/>
      <c r="X174" s="421"/>
      <c r="Y174" s="421"/>
      <c r="Z174" s="421"/>
      <c r="AA174" s="421"/>
      <c r="AB174" s="421"/>
      <c r="AC174" s="421"/>
      <c r="AD174" s="421"/>
      <c r="AE174" s="421"/>
      <c r="AF174" s="421"/>
      <c r="AG174" s="421"/>
      <c r="AH174" s="421"/>
    </row>
    <row r="175" spans="2:34">
      <c r="B175" s="417" t="str">
        <f t="shared" si="9"/>
        <v>_</v>
      </c>
      <c r="C175" s="421"/>
      <c r="D175" s="421"/>
      <c r="E175" s="421"/>
      <c r="F175" s="421"/>
      <c r="G175" s="421"/>
      <c r="H175" s="421"/>
      <c r="I175" s="421"/>
      <c r="J175" s="421"/>
      <c r="K175" s="421"/>
      <c r="L175" s="421"/>
      <c r="M175" s="421"/>
      <c r="N175" s="421"/>
      <c r="O175" s="421"/>
      <c r="P175" s="421"/>
      <c r="Q175" s="421"/>
      <c r="R175" s="421"/>
      <c r="S175" s="421"/>
      <c r="T175" s="421"/>
      <c r="U175" s="421"/>
      <c r="V175" s="421"/>
      <c r="W175" s="421"/>
      <c r="X175" s="421"/>
      <c r="Y175" s="421"/>
      <c r="Z175" s="421"/>
      <c r="AA175" s="421"/>
      <c r="AB175" s="421"/>
      <c r="AC175" s="421"/>
      <c r="AD175" s="421"/>
      <c r="AE175" s="421"/>
      <c r="AF175" s="421"/>
      <c r="AG175" s="421"/>
      <c r="AH175" s="421"/>
    </row>
    <row r="176" spans="2:34">
      <c r="B176" s="417" t="str">
        <f t="shared" si="9"/>
        <v>_</v>
      </c>
      <c r="C176" s="421"/>
      <c r="D176" s="421"/>
      <c r="E176" s="421"/>
      <c r="F176" s="421"/>
      <c r="G176" s="421"/>
      <c r="H176" s="421"/>
      <c r="I176" s="421"/>
      <c r="J176" s="421"/>
      <c r="K176" s="421"/>
      <c r="L176" s="421"/>
      <c r="M176" s="421"/>
      <c r="N176" s="421"/>
      <c r="O176" s="421"/>
      <c r="P176" s="421"/>
      <c r="Q176" s="421"/>
      <c r="R176" s="421"/>
      <c r="S176" s="421"/>
      <c r="T176" s="421"/>
      <c r="U176" s="421"/>
      <c r="V176" s="421"/>
      <c r="W176" s="421"/>
      <c r="X176" s="421"/>
      <c r="Y176" s="421"/>
      <c r="Z176" s="421"/>
      <c r="AA176" s="421"/>
      <c r="AB176" s="421"/>
      <c r="AC176" s="421"/>
      <c r="AD176" s="421"/>
      <c r="AE176" s="421"/>
      <c r="AF176" s="421"/>
      <c r="AG176" s="421"/>
      <c r="AH176" s="421"/>
    </row>
    <row r="177" spans="2:34">
      <c r="B177" s="417" t="str">
        <f t="shared" si="9"/>
        <v>_</v>
      </c>
      <c r="C177" s="421"/>
      <c r="D177" s="421"/>
      <c r="E177" s="421"/>
      <c r="F177" s="421"/>
      <c r="G177" s="421"/>
      <c r="H177" s="421"/>
      <c r="I177" s="421"/>
      <c r="J177" s="421"/>
      <c r="K177" s="421"/>
      <c r="L177" s="421"/>
      <c r="M177" s="421"/>
      <c r="N177" s="421"/>
      <c r="O177" s="421"/>
      <c r="P177" s="421"/>
      <c r="Q177" s="421"/>
      <c r="R177" s="421"/>
      <c r="S177" s="421"/>
      <c r="T177" s="421"/>
      <c r="U177" s="421"/>
      <c r="V177" s="421"/>
      <c r="W177" s="421"/>
      <c r="X177" s="421"/>
      <c r="Y177" s="421"/>
      <c r="Z177" s="421"/>
      <c r="AA177" s="421"/>
      <c r="AB177" s="421"/>
      <c r="AC177" s="421"/>
      <c r="AD177" s="421"/>
      <c r="AE177" s="421"/>
      <c r="AF177" s="421"/>
      <c r="AG177" s="421"/>
      <c r="AH177" s="421"/>
    </row>
    <row r="178" spans="2:34">
      <c r="B178" s="417" t="str">
        <f t="shared" si="9"/>
        <v>_</v>
      </c>
      <c r="C178" s="421"/>
      <c r="D178" s="421"/>
      <c r="E178" s="421"/>
      <c r="F178" s="421"/>
      <c r="G178" s="421"/>
      <c r="H178" s="421"/>
      <c r="I178" s="421"/>
      <c r="J178" s="421"/>
      <c r="K178" s="421"/>
      <c r="L178" s="421"/>
      <c r="M178" s="421"/>
      <c r="N178" s="421"/>
      <c r="O178" s="421"/>
      <c r="P178" s="421"/>
      <c r="Q178" s="421"/>
      <c r="R178" s="421"/>
      <c r="S178" s="421"/>
      <c r="T178" s="421"/>
      <c r="U178" s="421"/>
      <c r="V178" s="421"/>
      <c r="W178" s="421"/>
      <c r="X178" s="421"/>
      <c r="Y178" s="421"/>
      <c r="Z178" s="421"/>
      <c r="AA178" s="421"/>
      <c r="AB178" s="421"/>
      <c r="AC178" s="421"/>
      <c r="AD178" s="421"/>
      <c r="AE178" s="421"/>
      <c r="AF178" s="421"/>
      <c r="AG178" s="421"/>
      <c r="AH178" s="421"/>
    </row>
    <row r="179" spans="2:34">
      <c r="B179" s="417" t="str">
        <f t="shared" si="9"/>
        <v>_</v>
      </c>
      <c r="C179" s="421"/>
      <c r="D179" s="421"/>
      <c r="E179" s="421"/>
      <c r="F179" s="421"/>
      <c r="G179" s="421"/>
      <c r="H179" s="421"/>
      <c r="I179" s="421"/>
      <c r="J179" s="421"/>
      <c r="K179" s="421"/>
      <c r="L179" s="421"/>
      <c r="M179" s="421"/>
      <c r="N179" s="421"/>
      <c r="O179" s="421"/>
      <c r="P179" s="421"/>
      <c r="Q179" s="421"/>
      <c r="R179" s="421"/>
      <c r="S179" s="421"/>
      <c r="T179" s="421"/>
      <c r="U179" s="421"/>
      <c r="V179" s="421"/>
      <c r="W179" s="421"/>
      <c r="X179" s="421"/>
      <c r="Y179" s="421"/>
      <c r="Z179" s="421"/>
      <c r="AA179" s="421"/>
      <c r="AB179" s="421"/>
      <c r="AC179" s="421"/>
      <c r="AD179" s="421"/>
      <c r="AE179" s="421"/>
      <c r="AF179" s="421"/>
      <c r="AG179" s="421"/>
      <c r="AH179" s="421"/>
    </row>
    <row r="180" spans="2:34">
      <c r="B180" s="417" t="str">
        <f t="shared" si="9"/>
        <v>_</v>
      </c>
      <c r="C180" s="421"/>
      <c r="D180" s="421"/>
      <c r="E180" s="421"/>
      <c r="F180" s="421"/>
      <c r="G180" s="421"/>
      <c r="H180" s="421"/>
      <c r="I180" s="421"/>
      <c r="J180" s="421"/>
      <c r="K180" s="421"/>
      <c r="L180" s="421"/>
      <c r="M180" s="421"/>
      <c r="N180" s="421"/>
      <c r="O180" s="421"/>
      <c r="P180" s="421"/>
      <c r="Q180" s="421"/>
      <c r="R180" s="421"/>
      <c r="S180" s="421"/>
      <c r="T180" s="421"/>
      <c r="U180" s="421"/>
      <c r="V180" s="421"/>
      <c r="W180" s="421"/>
      <c r="X180" s="421"/>
      <c r="Y180" s="421"/>
      <c r="Z180" s="421"/>
      <c r="AA180" s="421"/>
      <c r="AB180" s="421"/>
      <c r="AC180" s="421"/>
      <c r="AD180" s="421"/>
      <c r="AE180" s="421"/>
      <c r="AF180" s="421"/>
      <c r="AG180" s="421"/>
      <c r="AH180" s="421"/>
    </row>
    <row r="181" spans="2:34">
      <c r="B181" s="417" t="str">
        <f t="shared" si="9"/>
        <v>_</v>
      </c>
      <c r="C181" s="421"/>
      <c r="D181" s="421"/>
      <c r="E181" s="421"/>
      <c r="F181" s="421"/>
      <c r="G181" s="421"/>
      <c r="H181" s="421"/>
      <c r="I181" s="421"/>
      <c r="J181" s="421"/>
      <c r="K181" s="421"/>
      <c r="L181" s="421"/>
      <c r="M181" s="421"/>
      <c r="N181" s="421"/>
      <c r="O181" s="421"/>
      <c r="P181" s="421"/>
      <c r="Q181" s="421"/>
      <c r="R181" s="421"/>
      <c r="S181" s="421"/>
      <c r="T181" s="421"/>
      <c r="U181" s="421"/>
      <c r="V181" s="421"/>
      <c r="W181" s="421"/>
      <c r="X181" s="421"/>
      <c r="Y181" s="421"/>
      <c r="Z181" s="421"/>
      <c r="AA181" s="421"/>
      <c r="AB181" s="421"/>
      <c r="AC181" s="421"/>
      <c r="AD181" s="421"/>
      <c r="AE181" s="421"/>
      <c r="AF181" s="421"/>
      <c r="AG181" s="421"/>
      <c r="AH181" s="421"/>
    </row>
    <row r="182" spans="2:34">
      <c r="B182" s="417" t="str">
        <f t="shared" si="9"/>
        <v>_</v>
      </c>
      <c r="C182" s="421"/>
      <c r="D182" s="421"/>
      <c r="E182" s="421"/>
      <c r="F182" s="421"/>
      <c r="G182" s="421"/>
      <c r="H182" s="421"/>
      <c r="I182" s="421"/>
      <c r="J182" s="421"/>
      <c r="K182" s="421"/>
      <c r="L182" s="421"/>
      <c r="M182" s="421"/>
      <c r="N182" s="421"/>
      <c r="O182" s="421"/>
      <c r="P182" s="421"/>
      <c r="Q182" s="421"/>
      <c r="R182" s="421"/>
      <c r="S182" s="421"/>
      <c r="T182" s="421"/>
      <c r="U182" s="421"/>
      <c r="V182" s="421"/>
      <c r="W182" s="421"/>
      <c r="X182" s="421"/>
      <c r="Y182" s="421"/>
      <c r="Z182" s="421"/>
      <c r="AA182" s="421"/>
      <c r="AB182" s="421"/>
      <c r="AC182" s="421"/>
      <c r="AD182" s="421"/>
      <c r="AE182" s="421"/>
      <c r="AF182" s="421"/>
      <c r="AG182" s="421"/>
      <c r="AH182" s="421"/>
    </row>
    <row r="183" spans="2:34">
      <c r="B183" s="417" t="str">
        <f t="shared" si="9"/>
        <v>_</v>
      </c>
      <c r="C183" s="421"/>
      <c r="D183" s="421"/>
      <c r="E183" s="421"/>
      <c r="F183" s="421"/>
      <c r="G183" s="421"/>
      <c r="H183" s="421"/>
      <c r="I183" s="421"/>
      <c r="J183" s="421"/>
      <c r="K183" s="421"/>
      <c r="L183" s="421"/>
      <c r="M183" s="421"/>
      <c r="N183" s="421"/>
      <c r="O183" s="421"/>
      <c r="P183" s="421"/>
      <c r="Q183" s="421"/>
      <c r="R183" s="421"/>
      <c r="S183" s="421"/>
      <c r="T183" s="421"/>
      <c r="U183" s="421"/>
      <c r="V183" s="421"/>
      <c r="W183" s="421"/>
      <c r="X183" s="421"/>
      <c r="Y183" s="421"/>
      <c r="Z183" s="421"/>
      <c r="AA183" s="421"/>
      <c r="AB183" s="421"/>
      <c r="AC183" s="421"/>
      <c r="AD183" s="421"/>
      <c r="AE183" s="421"/>
      <c r="AF183" s="421"/>
      <c r="AG183" s="421"/>
      <c r="AH183" s="421"/>
    </row>
    <row r="184" spans="2:34">
      <c r="B184" s="417" t="str">
        <f t="shared" si="9"/>
        <v>_</v>
      </c>
      <c r="C184" s="421"/>
      <c r="D184" s="421"/>
      <c r="E184" s="421"/>
      <c r="F184" s="421"/>
      <c r="G184" s="421"/>
      <c r="H184" s="421"/>
      <c r="I184" s="421"/>
      <c r="J184" s="421"/>
      <c r="K184" s="421"/>
      <c r="L184" s="421"/>
      <c r="M184" s="421"/>
      <c r="N184" s="421"/>
      <c r="O184" s="421"/>
      <c r="P184" s="421"/>
      <c r="Q184" s="421"/>
      <c r="R184" s="421"/>
      <c r="S184" s="421"/>
      <c r="T184" s="421"/>
      <c r="U184" s="421"/>
      <c r="V184" s="421"/>
      <c r="W184" s="421"/>
      <c r="X184" s="421"/>
      <c r="Y184" s="421"/>
      <c r="Z184" s="421"/>
      <c r="AA184" s="421"/>
      <c r="AB184" s="421"/>
      <c r="AC184" s="421"/>
      <c r="AD184" s="421"/>
      <c r="AE184" s="421"/>
      <c r="AF184" s="421"/>
      <c r="AG184" s="421"/>
      <c r="AH184" s="421"/>
    </row>
    <row r="185" spans="2:34">
      <c r="B185" s="417" t="str">
        <f t="shared" si="9"/>
        <v>_</v>
      </c>
      <c r="C185" s="421"/>
      <c r="D185" s="421"/>
      <c r="E185" s="421"/>
      <c r="F185" s="421"/>
      <c r="G185" s="421"/>
      <c r="H185" s="421"/>
      <c r="I185" s="421"/>
      <c r="J185" s="421"/>
      <c r="K185" s="421"/>
      <c r="L185" s="421"/>
      <c r="M185" s="421"/>
      <c r="N185" s="421"/>
      <c r="O185" s="421"/>
      <c r="P185" s="421"/>
      <c r="Q185" s="421"/>
      <c r="R185" s="421"/>
      <c r="S185" s="421"/>
      <c r="T185" s="421"/>
      <c r="U185" s="421"/>
      <c r="V185" s="421"/>
      <c r="W185" s="421"/>
      <c r="X185" s="421"/>
      <c r="Y185" s="421"/>
      <c r="Z185" s="421"/>
      <c r="AA185" s="421"/>
      <c r="AB185" s="421"/>
      <c r="AC185" s="421"/>
      <c r="AD185" s="421"/>
      <c r="AE185" s="421"/>
      <c r="AF185" s="421"/>
      <c r="AG185" s="421"/>
      <c r="AH185" s="421"/>
    </row>
    <row r="186" spans="2:34">
      <c r="B186" s="417" t="str">
        <f t="shared" si="9"/>
        <v>_</v>
      </c>
      <c r="C186" s="421"/>
      <c r="D186" s="421"/>
      <c r="E186" s="421"/>
      <c r="F186" s="421"/>
      <c r="G186" s="421"/>
      <c r="H186" s="421"/>
      <c r="I186" s="421"/>
      <c r="J186" s="421"/>
      <c r="K186" s="421"/>
      <c r="L186" s="421"/>
      <c r="M186" s="421"/>
      <c r="N186" s="421"/>
      <c r="O186" s="421"/>
      <c r="P186" s="421"/>
      <c r="Q186" s="421"/>
      <c r="R186" s="421"/>
      <c r="S186" s="421"/>
      <c r="T186" s="421"/>
      <c r="U186" s="421"/>
      <c r="V186" s="421"/>
      <c r="W186" s="421"/>
      <c r="X186" s="421"/>
      <c r="Y186" s="421"/>
      <c r="Z186" s="421"/>
      <c r="AA186" s="421"/>
      <c r="AB186" s="421"/>
      <c r="AC186" s="421"/>
      <c r="AD186" s="421"/>
      <c r="AE186" s="421"/>
      <c r="AF186" s="421"/>
      <c r="AG186" s="421"/>
      <c r="AH186" s="421"/>
    </row>
    <row r="187" spans="2:34">
      <c r="B187" s="417" t="str">
        <f t="shared" si="9"/>
        <v>_</v>
      </c>
      <c r="C187" s="421"/>
      <c r="D187" s="421"/>
      <c r="E187" s="421"/>
      <c r="F187" s="421"/>
      <c r="G187" s="421"/>
      <c r="H187" s="421"/>
      <c r="I187" s="421"/>
      <c r="J187" s="421"/>
      <c r="K187" s="421"/>
      <c r="L187" s="421"/>
      <c r="M187" s="421"/>
      <c r="N187" s="421"/>
      <c r="O187" s="421"/>
      <c r="P187" s="421"/>
      <c r="Q187" s="421"/>
      <c r="R187" s="421"/>
      <c r="S187" s="421"/>
      <c r="T187" s="421"/>
      <c r="U187" s="421"/>
      <c r="V187" s="421"/>
      <c r="W187" s="421"/>
      <c r="X187" s="421"/>
      <c r="Y187" s="421"/>
      <c r="Z187" s="421"/>
      <c r="AA187" s="421"/>
      <c r="AB187" s="421"/>
      <c r="AC187" s="421"/>
      <c r="AD187" s="421"/>
      <c r="AE187" s="421"/>
      <c r="AF187" s="421"/>
      <c r="AG187" s="421"/>
      <c r="AH187" s="421"/>
    </row>
    <row r="188" spans="2:34">
      <c r="B188" s="417" t="str">
        <f t="shared" si="9"/>
        <v>_</v>
      </c>
      <c r="C188" s="421"/>
      <c r="D188" s="421"/>
      <c r="E188" s="421"/>
      <c r="F188" s="421"/>
      <c r="G188" s="421"/>
      <c r="H188" s="421"/>
      <c r="I188" s="421"/>
      <c r="J188" s="421"/>
      <c r="K188" s="421"/>
      <c r="L188" s="421"/>
      <c r="M188" s="421"/>
      <c r="N188" s="421"/>
      <c r="O188" s="421"/>
      <c r="P188" s="421"/>
      <c r="Q188" s="421"/>
      <c r="R188" s="421"/>
      <c r="S188" s="421"/>
      <c r="T188" s="421"/>
      <c r="U188" s="421"/>
      <c r="V188" s="421"/>
      <c r="W188" s="421"/>
      <c r="X188" s="421"/>
      <c r="Y188" s="421"/>
      <c r="Z188" s="421"/>
      <c r="AA188" s="421"/>
      <c r="AB188" s="421"/>
      <c r="AC188" s="421"/>
      <c r="AD188" s="421"/>
      <c r="AE188" s="421"/>
      <c r="AF188" s="421"/>
      <c r="AG188" s="421"/>
      <c r="AH188" s="421"/>
    </row>
    <row r="189" spans="2:34">
      <c r="B189" s="417" t="str">
        <f t="shared" si="9"/>
        <v>_</v>
      </c>
      <c r="C189" s="421"/>
      <c r="D189" s="421"/>
      <c r="E189" s="421"/>
      <c r="F189" s="421"/>
      <c r="G189" s="421"/>
      <c r="H189" s="421"/>
      <c r="I189" s="421"/>
      <c r="J189" s="421"/>
      <c r="K189" s="421"/>
      <c r="L189" s="421"/>
      <c r="M189" s="421"/>
      <c r="N189" s="421"/>
      <c r="O189" s="421"/>
      <c r="P189" s="421"/>
      <c r="Q189" s="421"/>
      <c r="R189" s="421"/>
      <c r="S189" s="421"/>
      <c r="T189" s="421"/>
      <c r="U189" s="421"/>
      <c r="V189" s="421"/>
      <c r="W189" s="421"/>
      <c r="X189" s="421"/>
      <c r="Y189" s="421"/>
      <c r="Z189" s="421"/>
      <c r="AA189" s="421"/>
      <c r="AB189" s="421"/>
      <c r="AC189" s="421"/>
      <c r="AD189" s="421"/>
      <c r="AE189" s="421"/>
      <c r="AF189" s="421"/>
      <c r="AG189" s="421"/>
      <c r="AH189" s="421"/>
    </row>
    <row r="190" spans="2:34">
      <c r="B190" s="417" t="str">
        <f t="shared" si="9"/>
        <v>_</v>
      </c>
      <c r="C190" s="421"/>
      <c r="D190" s="421"/>
      <c r="E190" s="421"/>
      <c r="F190" s="421"/>
      <c r="G190" s="421"/>
      <c r="H190" s="421"/>
      <c r="I190" s="421"/>
      <c r="J190" s="421"/>
      <c r="K190" s="421"/>
      <c r="L190" s="421"/>
      <c r="M190" s="421"/>
      <c r="N190" s="421"/>
      <c r="O190" s="421"/>
      <c r="P190" s="421"/>
      <c r="Q190" s="421"/>
      <c r="R190" s="421"/>
      <c r="S190" s="421"/>
      <c r="T190" s="421"/>
      <c r="U190" s="421"/>
      <c r="V190" s="421"/>
      <c r="W190" s="421"/>
      <c r="X190" s="421"/>
      <c r="Y190" s="421"/>
      <c r="Z190" s="421"/>
      <c r="AA190" s="421"/>
      <c r="AB190" s="421"/>
      <c r="AC190" s="421"/>
      <c r="AD190" s="421"/>
      <c r="AE190" s="421"/>
      <c r="AF190" s="421"/>
      <c r="AG190" s="421"/>
      <c r="AH190" s="421"/>
    </row>
    <row r="191" spans="2:34">
      <c r="B191" s="417" t="str">
        <f t="shared" si="9"/>
        <v>_</v>
      </c>
      <c r="C191" s="421"/>
      <c r="D191" s="421"/>
      <c r="E191" s="421"/>
      <c r="F191" s="421"/>
      <c r="G191" s="421"/>
      <c r="H191" s="421"/>
      <c r="I191" s="421"/>
      <c r="J191" s="421"/>
      <c r="K191" s="421"/>
      <c r="L191" s="421"/>
      <c r="M191" s="421"/>
      <c r="N191" s="421"/>
      <c r="O191" s="421"/>
      <c r="P191" s="421"/>
      <c r="Q191" s="421"/>
      <c r="R191" s="421"/>
      <c r="S191" s="421"/>
      <c r="T191" s="421"/>
      <c r="U191" s="421"/>
      <c r="V191" s="421"/>
      <c r="W191" s="421"/>
      <c r="X191" s="421"/>
      <c r="Y191" s="421"/>
      <c r="Z191" s="421"/>
      <c r="AA191" s="421"/>
      <c r="AB191" s="421"/>
      <c r="AC191" s="421"/>
      <c r="AD191" s="421"/>
      <c r="AE191" s="421"/>
      <c r="AF191" s="421"/>
      <c r="AG191" s="421"/>
      <c r="AH191" s="421"/>
    </row>
    <row r="192" spans="2:34">
      <c r="B192" s="417" t="str">
        <f t="shared" si="9"/>
        <v>_</v>
      </c>
      <c r="C192" s="421"/>
      <c r="D192" s="421"/>
      <c r="E192" s="421"/>
      <c r="F192" s="421"/>
      <c r="G192" s="421"/>
      <c r="H192" s="421"/>
      <c r="I192" s="421"/>
      <c r="J192" s="421"/>
      <c r="K192" s="421"/>
      <c r="L192" s="421"/>
      <c r="M192" s="421"/>
      <c r="N192" s="421"/>
      <c r="O192" s="421"/>
      <c r="P192" s="421"/>
      <c r="Q192" s="421"/>
      <c r="R192" s="421"/>
      <c r="S192" s="421"/>
      <c r="T192" s="421"/>
      <c r="U192" s="421"/>
      <c r="V192" s="421"/>
      <c r="W192" s="421"/>
      <c r="X192" s="421"/>
      <c r="Y192" s="421"/>
      <c r="Z192" s="421"/>
      <c r="AA192" s="421"/>
      <c r="AB192" s="421"/>
      <c r="AC192" s="421"/>
      <c r="AD192" s="421"/>
      <c r="AE192" s="421"/>
      <c r="AF192" s="421"/>
      <c r="AG192" s="421"/>
      <c r="AH192" s="421"/>
    </row>
    <row r="193" spans="2:34">
      <c r="B193" s="417" t="str">
        <f t="shared" si="9"/>
        <v>_</v>
      </c>
      <c r="C193" s="421"/>
      <c r="D193" s="421"/>
      <c r="E193" s="421"/>
      <c r="F193" s="421"/>
      <c r="G193" s="421"/>
      <c r="H193" s="421"/>
      <c r="I193" s="421"/>
      <c r="J193" s="421"/>
      <c r="K193" s="421"/>
      <c r="L193" s="421"/>
      <c r="M193" s="421"/>
      <c r="N193" s="421"/>
      <c r="O193" s="421"/>
      <c r="P193" s="421"/>
      <c r="Q193" s="421"/>
      <c r="R193" s="421"/>
      <c r="S193" s="421"/>
      <c r="T193" s="421"/>
      <c r="U193" s="421"/>
      <c r="V193" s="421"/>
      <c r="W193" s="421"/>
      <c r="X193" s="421"/>
      <c r="Y193" s="421"/>
      <c r="Z193" s="421"/>
      <c r="AA193" s="421"/>
      <c r="AB193" s="421"/>
      <c r="AC193" s="421"/>
      <c r="AD193" s="421"/>
      <c r="AE193" s="421"/>
      <c r="AF193" s="421"/>
      <c r="AG193" s="421"/>
      <c r="AH193" s="421"/>
    </row>
    <row r="194" spans="2:34">
      <c r="B194" s="417" t="str">
        <f t="shared" si="9"/>
        <v>_</v>
      </c>
      <c r="C194" s="421"/>
      <c r="D194" s="421"/>
      <c r="E194" s="421"/>
      <c r="F194" s="421"/>
      <c r="G194" s="421"/>
      <c r="H194" s="421"/>
      <c r="I194" s="421"/>
      <c r="J194" s="421"/>
      <c r="K194" s="421"/>
      <c r="L194" s="421"/>
      <c r="M194" s="421"/>
      <c r="N194" s="421"/>
      <c r="O194" s="421"/>
      <c r="P194" s="421"/>
      <c r="Q194" s="421"/>
      <c r="R194" s="421"/>
      <c r="S194" s="421"/>
      <c r="T194" s="421"/>
      <c r="U194" s="421"/>
      <c r="V194" s="421"/>
      <c r="W194" s="421"/>
      <c r="X194" s="421"/>
      <c r="Y194" s="421"/>
      <c r="Z194" s="421"/>
      <c r="AA194" s="421"/>
      <c r="AB194" s="421"/>
      <c r="AC194" s="421"/>
      <c r="AD194" s="421"/>
      <c r="AE194" s="421"/>
      <c r="AF194" s="421"/>
      <c r="AG194" s="421"/>
      <c r="AH194" s="421"/>
    </row>
    <row r="195" spans="2:34">
      <c r="B195" s="417" t="str">
        <f t="shared" si="9"/>
        <v>_</v>
      </c>
      <c r="C195" s="421"/>
      <c r="D195" s="421"/>
      <c r="E195" s="421"/>
      <c r="F195" s="421"/>
      <c r="G195" s="421"/>
      <c r="H195" s="421"/>
      <c r="I195" s="421"/>
      <c r="J195" s="421"/>
      <c r="K195" s="421"/>
      <c r="L195" s="421"/>
      <c r="M195" s="421"/>
      <c r="N195" s="421"/>
      <c r="O195" s="421"/>
      <c r="P195" s="421"/>
      <c r="Q195" s="421"/>
      <c r="R195" s="421"/>
      <c r="S195" s="421"/>
      <c r="T195" s="421"/>
      <c r="U195" s="421"/>
      <c r="V195" s="421"/>
      <c r="W195" s="421"/>
      <c r="X195" s="421"/>
      <c r="Y195" s="421"/>
      <c r="Z195" s="421"/>
      <c r="AA195" s="421"/>
      <c r="AB195" s="421"/>
      <c r="AC195" s="421"/>
      <c r="AD195" s="421"/>
      <c r="AE195" s="421"/>
      <c r="AF195" s="421"/>
      <c r="AG195" s="421"/>
      <c r="AH195" s="421"/>
    </row>
    <row r="196" spans="2:34">
      <c r="B196" s="417" t="str">
        <f t="shared" si="9"/>
        <v>_</v>
      </c>
      <c r="C196" s="421"/>
      <c r="D196" s="421"/>
      <c r="E196" s="421"/>
      <c r="F196" s="421"/>
      <c r="G196" s="421"/>
      <c r="H196" s="421"/>
      <c r="I196" s="421"/>
      <c r="J196" s="421"/>
      <c r="K196" s="421"/>
      <c r="L196" s="421"/>
      <c r="M196" s="421"/>
      <c r="N196" s="421"/>
      <c r="O196" s="421"/>
      <c r="P196" s="421"/>
      <c r="Q196" s="421"/>
      <c r="R196" s="421"/>
      <c r="S196" s="421"/>
      <c r="T196" s="421"/>
      <c r="U196" s="421"/>
      <c r="V196" s="421"/>
      <c r="W196" s="421"/>
      <c r="X196" s="421"/>
      <c r="Y196" s="421"/>
      <c r="Z196" s="421"/>
      <c r="AA196" s="421"/>
      <c r="AB196" s="421"/>
      <c r="AC196" s="421"/>
      <c r="AD196" s="421"/>
      <c r="AE196" s="421"/>
      <c r="AF196" s="421"/>
      <c r="AG196" s="421"/>
      <c r="AH196" s="421"/>
    </row>
    <row r="197" spans="2:34">
      <c r="B197" s="417" t="str">
        <f t="shared" si="9"/>
        <v>_</v>
      </c>
      <c r="C197" s="421"/>
      <c r="D197" s="421"/>
      <c r="E197" s="421"/>
      <c r="F197" s="421"/>
      <c r="G197" s="421"/>
      <c r="H197" s="421"/>
      <c r="I197" s="421"/>
      <c r="J197" s="421"/>
      <c r="K197" s="421"/>
      <c r="L197" s="421"/>
      <c r="M197" s="421"/>
      <c r="N197" s="421"/>
      <c r="O197" s="421"/>
      <c r="P197" s="421"/>
      <c r="Q197" s="421"/>
      <c r="R197" s="421"/>
      <c r="S197" s="421"/>
      <c r="T197" s="421"/>
      <c r="U197" s="421"/>
      <c r="V197" s="421"/>
      <c r="W197" s="421"/>
      <c r="X197" s="421"/>
      <c r="Y197" s="421"/>
      <c r="Z197" s="421"/>
      <c r="AA197" s="421"/>
      <c r="AB197" s="421"/>
      <c r="AC197" s="421"/>
      <c r="AD197" s="421"/>
      <c r="AE197" s="421"/>
      <c r="AF197" s="421"/>
      <c r="AG197" s="421"/>
      <c r="AH197" s="421"/>
    </row>
    <row r="198" spans="2:34">
      <c r="B198" s="417" t="str">
        <f t="shared" si="9"/>
        <v>_</v>
      </c>
      <c r="C198" s="421"/>
      <c r="D198" s="421"/>
      <c r="E198" s="421"/>
      <c r="F198" s="421"/>
      <c r="G198" s="421"/>
      <c r="H198" s="421"/>
      <c r="I198" s="421"/>
      <c r="J198" s="421"/>
      <c r="K198" s="421"/>
      <c r="L198" s="421"/>
      <c r="M198" s="421"/>
      <c r="N198" s="421"/>
      <c r="O198" s="421"/>
      <c r="P198" s="421"/>
      <c r="Q198" s="421"/>
      <c r="R198" s="421"/>
      <c r="S198" s="421"/>
      <c r="T198" s="421"/>
      <c r="U198" s="421"/>
      <c r="V198" s="421"/>
      <c r="W198" s="421"/>
      <c r="X198" s="421"/>
      <c r="Y198" s="421"/>
      <c r="Z198" s="421"/>
      <c r="AA198" s="421"/>
      <c r="AB198" s="421"/>
      <c r="AC198" s="421"/>
      <c r="AD198" s="421"/>
      <c r="AE198" s="421"/>
      <c r="AF198" s="421"/>
      <c r="AG198" s="421"/>
      <c r="AH198" s="421"/>
    </row>
    <row r="199" spans="2:34">
      <c r="B199" s="417" t="str">
        <f t="shared" si="9"/>
        <v>_</v>
      </c>
      <c r="C199" s="421"/>
      <c r="D199" s="421"/>
      <c r="E199" s="421"/>
      <c r="F199" s="421"/>
      <c r="G199" s="421"/>
      <c r="H199" s="421"/>
      <c r="I199" s="421"/>
      <c r="J199" s="421"/>
      <c r="K199" s="421"/>
      <c r="L199" s="421"/>
      <c r="M199" s="421"/>
      <c r="N199" s="421"/>
      <c r="O199" s="421"/>
      <c r="P199" s="421"/>
      <c r="Q199" s="421"/>
      <c r="R199" s="421"/>
      <c r="S199" s="421"/>
      <c r="T199" s="421"/>
      <c r="U199" s="421"/>
      <c r="V199" s="421"/>
      <c r="W199" s="421"/>
      <c r="X199" s="421"/>
      <c r="Y199" s="421"/>
      <c r="Z199" s="421"/>
      <c r="AA199" s="421"/>
      <c r="AB199" s="421"/>
      <c r="AC199" s="421"/>
      <c r="AD199" s="421"/>
      <c r="AE199" s="421"/>
      <c r="AF199" s="421"/>
      <c r="AG199" s="421"/>
      <c r="AH199" s="421"/>
    </row>
    <row r="200" spans="2:34">
      <c r="B200" s="417" t="str">
        <f t="shared" si="9"/>
        <v>_</v>
      </c>
      <c r="C200" s="421"/>
      <c r="D200" s="421"/>
      <c r="E200" s="421"/>
      <c r="F200" s="421"/>
      <c r="G200" s="421"/>
      <c r="H200" s="421"/>
      <c r="I200" s="421"/>
      <c r="J200" s="421"/>
      <c r="K200" s="421"/>
      <c r="L200" s="421"/>
      <c r="M200" s="421"/>
      <c r="N200" s="421"/>
      <c r="O200" s="421"/>
      <c r="P200" s="421"/>
      <c r="Q200" s="421"/>
      <c r="R200" s="421"/>
      <c r="S200" s="421"/>
      <c r="T200" s="421"/>
      <c r="U200" s="421"/>
      <c r="V200" s="421"/>
      <c r="W200" s="421"/>
      <c r="X200" s="421"/>
      <c r="Y200" s="421"/>
      <c r="Z200" s="421"/>
      <c r="AA200" s="421"/>
      <c r="AB200" s="421"/>
      <c r="AC200" s="421"/>
      <c r="AD200" s="421"/>
      <c r="AE200" s="421"/>
      <c r="AF200" s="421"/>
      <c r="AG200" s="421"/>
      <c r="AH200" s="421"/>
    </row>
    <row r="201" spans="2:34">
      <c r="B201" s="417" t="str">
        <f t="shared" si="9"/>
        <v>_</v>
      </c>
      <c r="C201" s="421"/>
      <c r="D201" s="421"/>
      <c r="E201" s="421"/>
      <c r="F201" s="421"/>
      <c r="G201" s="421"/>
      <c r="H201" s="421"/>
      <c r="I201" s="421"/>
      <c r="J201" s="421"/>
      <c r="K201" s="421"/>
      <c r="L201" s="421"/>
      <c r="M201" s="421"/>
      <c r="N201" s="421"/>
      <c r="O201" s="421"/>
      <c r="P201" s="421"/>
      <c r="Q201" s="421"/>
      <c r="R201" s="421"/>
      <c r="S201" s="421"/>
      <c r="T201" s="421"/>
      <c r="U201" s="421"/>
      <c r="V201" s="421"/>
      <c r="W201" s="421"/>
      <c r="X201" s="421"/>
      <c r="Y201" s="421"/>
      <c r="Z201" s="421"/>
      <c r="AA201" s="421"/>
      <c r="AB201" s="421"/>
      <c r="AC201" s="421"/>
      <c r="AD201" s="421"/>
      <c r="AE201" s="421"/>
      <c r="AF201" s="421"/>
      <c r="AG201" s="421"/>
      <c r="AH201" s="421"/>
    </row>
    <row r="202" spans="2:34">
      <c r="B202" s="417" t="str">
        <f t="shared" ref="B202:B203" si="10">C202&amp;"_"&amp;E202</f>
        <v>_</v>
      </c>
      <c r="C202" s="421"/>
      <c r="D202" s="421"/>
      <c r="E202" s="421"/>
      <c r="F202" s="421"/>
      <c r="G202" s="421"/>
      <c r="H202" s="421"/>
      <c r="I202" s="421"/>
      <c r="J202" s="421"/>
      <c r="K202" s="421"/>
      <c r="L202" s="421"/>
      <c r="M202" s="421"/>
      <c r="N202" s="421"/>
      <c r="O202" s="421"/>
      <c r="P202" s="421"/>
      <c r="Q202" s="421"/>
      <c r="R202" s="421"/>
      <c r="S202" s="421"/>
      <c r="T202" s="421"/>
      <c r="U202" s="421"/>
      <c r="V202" s="421"/>
      <c r="W202" s="421"/>
      <c r="X202" s="421"/>
      <c r="Y202" s="421"/>
      <c r="Z202" s="421"/>
      <c r="AA202" s="421"/>
      <c r="AB202" s="421"/>
      <c r="AC202" s="421"/>
      <c r="AD202" s="421"/>
      <c r="AE202" s="421"/>
      <c r="AF202" s="421"/>
      <c r="AG202" s="421"/>
      <c r="AH202" s="421"/>
    </row>
    <row r="203" spans="2:34">
      <c r="B203" s="417" t="str">
        <f t="shared" si="10"/>
        <v>_</v>
      </c>
      <c r="C203" s="421"/>
      <c r="D203" s="421"/>
      <c r="E203" s="421"/>
      <c r="F203" s="421"/>
      <c r="G203" s="421"/>
      <c r="H203" s="421"/>
      <c r="I203" s="421"/>
      <c r="J203" s="421"/>
      <c r="K203" s="421"/>
      <c r="L203" s="421"/>
      <c r="M203" s="421"/>
      <c r="N203" s="421"/>
      <c r="O203" s="421"/>
      <c r="P203" s="421"/>
      <c r="Q203" s="421"/>
      <c r="R203" s="421"/>
      <c r="S203" s="421"/>
      <c r="T203" s="421"/>
      <c r="U203" s="421"/>
      <c r="V203" s="421"/>
      <c r="W203" s="421"/>
      <c r="X203" s="421"/>
      <c r="Y203" s="421"/>
      <c r="Z203" s="421"/>
      <c r="AA203" s="421"/>
      <c r="AB203" s="421"/>
      <c r="AC203" s="421"/>
      <c r="AD203" s="421"/>
      <c r="AE203" s="421"/>
      <c r="AF203" s="421"/>
      <c r="AG203" s="421"/>
      <c r="AH203" s="421"/>
    </row>
  </sheetData>
  <mergeCells count="27">
    <mergeCell ref="CA2:CF2"/>
    <mergeCell ref="B2:H2"/>
    <mergeCell ref="I2:AA2"/>
    <mergeCell ref="AB2:AJ2"/>
    <mergeCell ref="AK2:AN2"/>
    <mergeCell ref="AO2:AV2"/>
    <mergeCell ref="AW2:AX2"/>
    <mergeCell ref="AY2:BC2"/>
    <mergeCell ref="BD2:BK2"/>
    <mergeCell ref="BN2:BO2"/>
    <mergeCell ref="BP2:BT2"/>
    <mergeCell ref="BU2:BW2"/>
    <mergeCell ref="BX2:BY2"/>
    <mergeCell ref="ES2:EU2"/>
    <mergeCell ref="EV2:EX2"/>
    <mergeCell ref="EP2:ER2"/>
    <mergeCell ref="CG2:CM2"/>
    <mergeCell ref="CO2:CR2"/>
    <mergeCell ref="CS2:CV2"/>
    <mergeCell ref="CX2:CZ2"/>
    <mergeCell ref="DA2:DD2"/>
    <mergeCell ref="DG2:DQ2"/>
    <mergeCell ref="DR2:DZ2"/>
    <mergeCell ref="EA2:EB2"/>
    <mergeCell ref="EC2:EG2"/>
    <mergeCell ref="EH2:EK2"/>
    <mergeCell ref="EL2:EO2"/>
  </mergeCells>
  <phoneticPr fontId="2"/>
  <dataValidations count="1">
    <dataValidation imeMode="off" allowBlank="1" showInputMessage="1" showErrorMessage="1" sqref="BU4:BW4 KX4:KZ4 UT4:UV4 AEP4:AER4 AOL4:AON4 AYH4:AYJ4 BID4:BIF4 BRZ4:BSB4 CBV4:CBX4 CLR4:CLT4 CVN4:CVP4 DFJ4:DFL4 DPF4:DPH4 DZB4:DZD4 EIX4:EIZ4 EST4:ESV4 FCP4:FCR4 FML4:FMN4 FWH4:FWJ4 GGD4:GGF4 GPZ4:GQB4 GZV4:GZX4 HJR4:HJT4 HTN4:HTP4 IDJ4:IDL4 INF4:INH4 IXB4:IXD4 JGX4:JGZ4 JQT4:JQV4 KAP4:KAR4 KKL4:KKN4 KUH4:KUJ4 LED4:LEF4 LNZ4:LOB4 LXV4:LXX4 MHR4:MHT4 MRN4:MRP4 NBJ4:NBL4 NLF4:NLH4 NVB4:NVD4 OEX4:OEZ4 OOT4:OOV4 OYP4:OYR4 PIL4:PIN4 PSH4:PSJ4 QCD4:QCF4 QLZ4:QMB4 QVV4:QVX4 RFR4:RFT4 RPN4:RPP4 RZJ4:RZL4 SJF4:SJH4 STB4:STD4 TCX4:TCZ4 TMT4:TMV4 TWP4:TWR4 UGL4:UGN4 UQH4:UQJ4 VAD4:VAF4 VJZ4:VKB4 VTV4:VTX4 WDR4:WDT4 WNN4:WNP4 WXJ4:WXL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P1から3</vt:lpstr>
      <vt:lpstr>Ｐ4，5 </vt:lpstr>
      <vt:lpstr>現状報告（Ｐ６）</vt:lpstr>
      <vt:lpstr>事務用</vt:lpstr>
      <vt:lpstr>P1から3!Print_Area</vt:lpstr>
      <vt:lpstr>'Ｐ4，5 '!Print_Area</vt:lpstr>
      <vt:lpstr>'現状報告（Ｐ６）'!Print_Area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2022-09-08T00:13:19Z</cp:lastPrinted>
  <dcterms:created xsi:type="dcterms:W3CDTF">2022-08-22T00:37:54Z</dcterms:created>
  <dcterms:modified xsi:type="dcterms:W3CDTF">2023-11-01T04:09:46Z</dcterms:modified>
</cp:coreProperties>
</file>