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Default Extension="vml" ContentType="application/vnd.openxmlformats-officedocument.vmlDrawing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tabRatio="919" firstSheet="24" activeTab="40"/>
  </bookViews>
  <sheets>
    <sheet name="15-165-1(1)" sheetId="1" r:id="rId1"/>
    <sheet name="15-165-1(2)" sheetId="2" r:id="rId2"/>
    <sheet name="15-165-2" sheetId="3" r:id="rId3"/>
    <sheet name="15-165-3" sheetId="4" r:id="rId4"/>
    <sheet name="15-165-4" sheetId="5" r:id="rId5"/>
    <sheet name="15-165-5" sheetId="6" r:id="rId6"/>
    <sheet name="15-165-6(1)" sheetId="7" r:id="rId7"/>
    <sheet name="15-165-6(2)" sheetId="8" r:id="rId8"/>
    <sheet name="15-165-7" sheetId="9" r:id="rId9"/>
    <sheet name="15-165-8" sheetId="10" r:id="rId10"/>
    <sheet name="15-165-9" sheetId="11" r:id="rId11"/>
    <sheet name="15-165-10" sheetId="12" r:id="rId12"/>
    <sheet name="15-165-11" sheetId="13" r:id="rId13"/>
    <sheet name="15-165-12" sheetId="14" r:id="rId14"/>
    <sheet name="15-165-13" sheetId="15" r:id="rId15"/>
    <sheet name="15-165-14" sheetId="16" r:id="rId16"/>
    <sheet name="15-166" sheetId="17" r:id="rId17"/>
    <sheet name="15-167" sheetId="18" r:id="rId18"/>
    <sheet name="15-168" sheetId="19" r:id="rId19"/>
    <sheet name="15-169(1)" sheetId="20" r:id="rId20"/>
    <sheet name="15-169(2)" sheetId="21" r:id="rId21"/>
    <sheet name="15-170" sheetId="22" r:id="rId22"/>
    <sheet name="15-171" sheetId="23" r:id="rId23"/>
    <sheet name="15-172" sheetId="24" r:id="rId24"/>
    <sheet name="15-173" sheetId="25" r:id="rId25"/>
    <sheet name="15-174" sheetId="26" r:id="rId26"/>
    <sheet name="15-175" sheetId="27" r:id="rId27"/>
    <sheet name="15-176-1" sheetId="28" r:id="rId28"/>
    <sheet name="15-176-2" sheetId="29" r:id="rId29"/>
    <sheet name="15-177" sheetId="30" r:id="rId30"/>
    <sheet name="15-178(1)" sheetId="31" r:id="rId31"/>
    <sheet name="15-178(2)" sheetId="32" r:id="rId32"/>
    <sheet name="15-178(3)" sheetId="33" r:id="rId33"/>
    <sheet name="15-179" sheetId="34" r:id="rId34"/>
    <sheet name="15-180(1)" sheetId="35" r:id="rId35"/>
    <sheet name="15-180(2)" sheetId="36" r:id="rId36"/>
    <sheet name="15-180(3)" sheetId="37" r:id="rId37"/>
    <sheet name="15-181" sheetId="38" r:id="rId38"/>
    <sheet name="15-182" sheetId="39" r:id="rId39"/>
    <sheet name="15-183" sheetId="40" r:id="rId40"/>
    <sheet name="15-184" sheetId="41" r:id="rId41"/>
  </sheets>
  <externalReferences>
    <externalReference r:id="rId44"/>
  </externalReferences>
  <definedNames>
    <definedName name="_xlnm.Print_Area" localSheetId="0">'15-165-1(1)'!$A$1:$J$53</definedName>
    <definedName name="_xlnm.Print_Area" localSheetId="1">'15-165-1(2)'!$A$1:$J$49</definedName>
    <definedName name="_xlnm.Print_Area" localSheetId="14">'15-165-13'!$A$1:$J$22</definedName>
    <definedName name="_xlnm.Print_Area" localSheetId="34">'15-180(1)'!$A$1:$L$17</definedName>
    <definedName name="_xlnm.Print_Area" localSheetId="35">'15-180(2)'!$A$1:$O$17</definedName>
    <definedName name="_xlnm.Print_Area" localSheetId="36">'15-180(3)'!$A$1:$I$17</definedName>
    <definedName name="_xlnm.Print_Area" localSheetId="37">'15-181'!$A$1:$M$39</definedName>
    <definedName name="_xlnm.Print_Area" localSheetId="38">'15-182'!$A$1:$I$25</definedName>
    <definedName name="_xlnm.Print_Area" localSheetId="39">'15-183'!$A$1:$N$29</definedName>
    <definedName name="_xlnm.Print_Area" localSheetId="40">'15-184'!$A$1:$N$16</definedName>
  </definedNames>
  <calcPr fullCalcOnLoad="1"/>
</workbook>
</file>

<file path=xl/comments38.xml><?xml version="1.0" encoding="utf-8"?>
<comments xmlns="http://schemas.openxmlformats.org/spreadsheetml/2006/main">
  <authors>
    <author>user</author>
  </authors>
  <commentList>
    <comment ref="M47" authorId="0">
      <text>
        <r>
          <rPr>
            <b/>
            <sz val="9"/>
            <rFont val="ＭＳ Ｐゴシック"/>
            <family val="3"/>
          </rPr>
          <t>面積
1,013,012（H23数値）</t>
        </r>
        <r>
          <rPr>
            <sz val="9"/>
            <rFont val="ＭＳ Ｐゴシック"/>
            <family val="3"/>
          </rPr>
          <t xml:space="preserve">
      61,231（H22数値）
</t>
        </r>
        <r>
          <rPr>
            <sz val="6"/>
            <rFont val="ＭＳ Ｐゴシック"/>
            <family val="3"/>
          </rPr>
          <t>異常値のため、面積のみ前年度数値を使用</t>
        </r>
      </text>
    </comment>
  </commentList>
</comments>
</file>

<file path=xl/sharedStrings.xml><?xml version="1.0" encoding="utf-8"?>
<sst xmlns="http://schemas.openxmlformats.org/spreadsheetml/2006/main" count="1964" uniqueCount="906">
  <si>
    <t>県内区間</t>
  </si>
  <si>
    <t>川崎</t>
  </si>
  <si>
    <t>新川崎</t>
  </si>
  <si>
    <t>鶴見</t>
  </si>
  <si>
    <t>新子安</t>
  </si>
  <si>
    <t>東神奈川</t>
  </si>
  <si>
    <t>横浜</t>
  </si>
  <si>
    <t>保土ヶ谷</t>
  </si>
  <si>
    <t>東戸塚</t>
  </si>
  <si>
    <t>戸塚</t>
  </si>
  <si>
    <t>大船</t>
  </si>
  <si>
    <t>藤沢</t>
  </si>
  <si>
    <t>辻堂</t>
  </si>
  <si>
    <t>茅ヶ崎</t>
  </si>
  <si>
    <t>平塚</t>
  </si>
  <si>
    <t>大磯</t>
  </si>
  <si>
    <t>二宮</t>
  </si>
  <si>
    <t>国府津</t>
  </si>
  <si>
    <t>鴨宮</t>
  </si>
  <si>
    <t>小田原</t>
  </si>
  <si>
    <t>早川</t>
  </si>
  <si>
    <t>真鶴</t>
  </si>
  <si>
    <t>湯河原</t>
  </si>
  <si>
    <t>鎌倉</t>
  </si>
  <si>
    <t>逗子</t>
  </si>
  <si>
    <t>横須賀</t>
  </si>
  <si>
    <t>衣笠</t>
  </si>
  <si>
    <t>桜木町</t>
  </si>
  <si>
    <t>関内</t>
  </si>
  <si>
    <t>石川町</t>
  </si>
  <si>
    <t>新杉田</t>
  </si>
  <si>
    <t>港南台</t>
  </si>
  <si>
    <t>香川</t>
  </si>
  <si>
    <t>寒川</t>
  </si>
  <si>
    <t>厚木</t>
  </si>
  <si>
    <t>海老名</t>
  </si>
  <si>
    <t>南橋本</t>
  </si>
  <si>
    <t>(</t>
  </si>
  <si>
    <t>(</t>
  </si>
  <si>
    <t>定期外乗車
人　　　員</t>
  </si>
  <si>
    <t>定期券乗車
人　　　員</t>
  </si>
  <si>
    <t>南武線</t>
  </si>
  <si>
    <t>)</t>
  </si>
  <si>
    <t>尻手</t>
  </si>
  <si>
    <t>矢向</t>
  </si>
  <si>
    <t>鹿島田</t>
  </si>
  <si>
    <t>平間</t>
  </si>
  <si>
    <t>向河原</t>
  </si>
  <si>
    <t>武蔵小杉</t>
  </si>
  <si>
    <t>武蔵中原</t>
  </si>
  <si>
    <t>武蔵新城</t>
  </si>
  <si>
    <t>武蔵溝ノ口</t>
  </si>
  <si>
    <t>津田山</t>
  </si>
  <si>
    <t>久地</t>
  </si>
  <si>
    <t>宿河原</t>
  </si>
  <si>
    <t>登戸</t>
  </si>
  <si>
    <t>中野島</t>
  </si>
  <si>
    <t>稲田堤</t>
  </si>
  <si>
    <t>南武支線</t>
  </si>
  <si>
    <t>八丁畷</t>
  </si>
  <si>
    <t>川崎新町</t>
  </si>
  <si>
    <t>横浜線</t>
  </si>
  <si>
    <t>大口</t>
  </si>
  <si>
    <t>菊名</t>
  </si>
  <si>
    <t>新横浜</t>
  </si>
  <si>
    <t>小机</t>
  </si>
  <si>
    <t>鴨居</t>
  </si>
  <si>
    <t>中山</t>
  </si>
  <si>
    <t>十日市場</t>
  </si>
  <si>
    <t>長津田</t>
  </si>
  <si>
    <t>古淵</t>
  </si>
  <si>
    <t>淵野辺</t>
  </si>
  <si>
    <t>矢部</t>
  </si>
  <si>
    <t>相模原</t>
  </si>
  <si>
    <t>橋本</t>
  </si>
  <si>
    <t>中央線</t>
  </si>
  <si>
    <t>相模湖</t>
  </si>
  <si>
    <t>藤野</t>
  </si>
  <si>
    <t>東海道線・横須賀線・京浜東北線</t>
  </si>
  <si>
    <t xml:space="preserve"> </t>
  </si>
  <si>
    <t>横須賀線</t>
  </si>
  <si>
    <t>根岸線</t>
  </si>
  <si>
    <t>相模線</t>
  </si>
  <si>
    <t>)</t>
  </si>
  <si>
    <t>x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</si>
  <si>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</si>
  <si>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</si>
  <si>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</si>
  <si>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t>定期外乗車
人　　　員</t>
  </si>
  <si>
    <t>定期券乗車
人　　　員</t>
  </si>
  <si>
    <t>新幹線</t>
  </si>
  <si>
    <t>）</t>
  </si>
  <si>
    <t>御殿場線</t>
  </si>
  <si>
    <t>下曽我</t>
  </si>
  <si>
    <t>松田</t>
  </si>
  <si>
    <t>山北</t>
  </si>
  <si>
    <t>定期券乗車
人　　　員</t>
  </si>
  <si>
    <t>東横線</t>
  </si>
  <si>
    <t>※</t>
  </si>
  <si>
    <t>新丸子</t>
  </si>
  <si>
    <t>元住吉</t>
  </si>
  <si>
    <t>日吉</t>
  </si>
  <si>
    <t>綱島</t>
  </si>
  <si>
    <t>大倉山</t>
  </si>
  <si>
    <t>妙蓮寺</t>
  </si>
  <si>
    <t>白楽</t>
  </si>
  <si>
    <t>東白楽</t>
  </si>
  <si>
    <t>反町</t>
  </si>
  <si>
    <t>高島町</t>
  </si>
  <si>
    <t>田園都市線</t>
  </si>
  <si>
    <t>二子新地</t>
  </si>
  <si>
    <t>高津</t>
  </si>
  <si>
    <t>溝の口</t>
  </si>
  <si>
    <t>梶が谷</t>
  </si>
  <si>
    <t>宮崎台</t>
  </si>
  <si>
    <t>宮前平</t>
  </si>
  <si>
    <t>鷺沼</t>
  </si>
  <si>
    <t>たまプラーザ</t>
  </si>
  <si>
    <t>あざみ野</t>
  </si>
  <si>
    <t>江田</t>
  </si>
  <si>
    <t>市が尾</t>
  </si>
  <si>
    <t>藤が丘</t>
  </si>
  <si>
    <t>青葉台</t>
  </si>
  <si>
    <t>田奈</t>
  </si>
  <si>
    <t>つきみ野</t>
  </si>
  <si>
    <t>中央林間</t>
  </si>
  <si>
    <t>こどもの国</t>
  </si>
  <si>
    <t>恩田</t>
  </si>
  <si>
    <t>こどもの国</t>
  </si>
  <si>
    <t>みなとみらい線</t>
  </si>
  <si>
    <t>新高島</t>
  </si>
  <si>
    <t>みなとみらい</t>
  </si>
  <si>
    <t>馬車道</t>
  </si>
  <si>
    <t>日本大通り</t>
  </si>
  <si>
    <t>元町・中華街</t>
  </si>
  <si>
    <r>
      <t>平成2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年度</t>
    </r>
  </si>
  <si>
    <r>
      <t>2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年度</t>
    </r>
  </si>
  <si>
    <t>小田原線</t>
  </si>
  <si>
    <t>向ヶ丘遊園</t>
  </si>
  <si>
    <t>生田</t>
  </si>
  <si>
    <t>読売ランド前</t>
  </si>
  <si>
    <t>百合ヶ丘</t>
  </si>
  <si>
    <t>新百合ヶ丘</t>
  </si>
  <si>
    <t>柿生</t>
  </si>
  <si>
    <t>相模大野</t>
  </si>
  <si>
    <t>小田急相模原</t>
  </si>
  <si>
    <t>相武台前</t>
  </si>
  <si>
    <t>座間</t>
  </si>
  <si>
    <t>本厚木</t>
  </si>
  <si>
    <t>愛甲石田</t>
  </si>
  <si>
    <t>伊勢原</t>
  </si>
  <si>
    <t>鶴巻温泉</t>
  </si>
  <si>
    <t>東海大学前</t>
  </si>
  <si>
    <t>秦野</t>
  </si>
  <si>
    <t>渋沢</t>
  </si>
  <si>
    <t>新松田</t>
  </si>
  <si>
    <t>開成</t>
  </si>
  <si>
    <t>栢山</t>
  </si>
  <si>
    <t>富水</t>
  </si>
  <si>
    <t>螢田</t>
  </si>
  <si>
    <t>足柄</t>
  </si>
  <si>
    <t>江ノ島線</t>
  </si>
  <si>
    <t>東林間</t>
  </si>
  <si>
    <t>南林間</t>
  </si>
  <si>
    <t>鶴間</t>
  </si>
  <si>
    <t>大和</t>
  </si>
  <si>
    <t>桜ヶ丘</t>
  </si>
  <si>
    <t>高座渋谷</t>
  </si>
  <si>
    <t>長後</t>
  </si>
  <si>
    <t>湘南台</t>
  </si>
  <si>
    <t>六会日大前</t>
  </si>
  <si>
    <t>善行</t>
  </si>
  <si>
    <t>藤沢本町</t>
  </si>
  <si>
    <t>本鵠沼</t>
  </si>
  <si>
    <t>鵠沼海岸</t>
  </si>
  <si>
    <t>片瀬江ノ島</t>
  </si>
  <si>
    <t>多摩線</t>
  </si>
  <si>
    <t>五月台</t>
  </si>
  <si>
    <t>栗平</t>
  </si>
  <si>
    <t>黒川</t>
  </si>
  <si>
    <t>はるひ野</t>
  </si>
  <si>
    <t>定期券乗車
人　　　員</t>
  </si>
  <si>
    <t>本線</t>
  </si>
  <si>
    <t>京急川崎</t>
  </si>
  <si>
    <t>八丁畷</t>
  </si>
  <si>
    <t>鶴見市場</t>
  </si>
  <si>
    <t>京急鶴見</t>
  </si>
  <si>
    <t>花月園前</t>
  </si>
  <si>
    <t>生麦</t>
  </si>
  <si>
    <t>京急新子安</t>
  </si>
  <si>
    <t>子安</t>
  </si>
  <si>
    <t>神奈川新町</t>
  </si>
  <si>
    <t>仲木戸</t>
  </si>
  <si>
    <t>神奈川</t>
  </si>
  <si>
    <t>戸部</t>
  </si>
  <si>
    <t>日ノ出町</t>
  </si>
  <si>
    <t>黄金町</t>
  </si>
  <si>
    <t>南太田</t>
  </si>
  <si>
    <t>井土ヶ谷</t>
  </si>
  <si>
    <t>弘明寺</t>
  </si>
  <si>
    <t>上大岡</t>
  </si>
  <si>
    <t>屏風浦</t>
  </si>
  <si>
    <t>杉田</t>
  </si>
  <si>
    <t>京急富岡</t>
  </si>
  <si>
    <t>能見台</t>
  </si>
  <si>
    <t>金沢文庫</t>
  </si>
  <si>
    <t>金沢八景</t>
  </si>
  <si>
    <t>追浜</t>
  </si>
  <si>
    <t>京急田浦</t>
  </si>
  <si>
    <t>安針塚</t>
  </si>
  <si>
    <t>逸見</t>
  </si>
  <si>
    <t>汐入</t>
  </si>
  <si>
    <t>横須賀中央</t>
  </si>
  <si>
    <t>県立大学</t>
  </si>
  <si>
    <t>堀ノ内</t>
  </si>
  <si>
    <t>京急大津</t>
  </si>
  <si>
    <t>馬堀海岸</t>
  </si>
  <si>
    <t>浦賀</t>
  </si>
  <si>
    <t>大師線</t>
  </si>
  <si>
    <t>港町</t>
  </si>
  <si>
    <t>鈴木町</t>
  </si>
  <si>
    <t>川崎大師</t>
  </si>
  <si>
    <t>東門前</t>
  </si>
  <si>
    <t>産業道路</t>
  </si>
  <si>
    <t>小島新田</t>
  </si>
  <si>
    <t>逗子線</t>
  </si>
  <si>
    <t>六浦</t>
  </si>
  <si>
    <t>神武寺</t>
  </si>
  <si>
    <t>新逗子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</si>
  <si>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</si>
  <si>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</si>
  <si>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t>定期外乗車
人　　　員</t>
  </si>
  <si>
    <t>久里浜線</t>
  </si>
  <si>
    <t>）</t>
  </si>
  <si>
    <t>新大津</t>
  </si>
  <si>
    <t>北久里浜</t>
  </si>
  <si>
    <t>京急久里浜</t>
  </si>
  <si>
    <t>ＹＲＰ野比</t>
  </si>
  <si>
    <t>京急長沢</t>
  </si>
  <si>
    <t>津久井浜</t>
  </si>
  <si>
    <t>三浦海岸</t>
  </si>
  <si>
    <t>三崎口</t>
  </si>
  <si>
    <t>京王稲田堤</t>
  </si>
  <si>
    <t>若葉台</t>
  </si>
  <si>
    <t>（</t>
  </si>
  <si>
    <t>本線</t>
  </si>
  <si>
    <t>平沼橋</t>
  </si>
  <si>
    <t>西横浜</t>
  </si>
  <si>
    <t>天王町</t>
  </si>
  <si>
    <t>星川</t>
  </si>
  <si>
    <t>和田町</t>
  </si>
  <si>
    <t>上星川</t>
  </si>
  <si>
    <t>西谷</t>
  </si>
  <si>
    <t>鶴ヶ峰</t>
  </si>
  <si>
    <t>二俣川</t>
  </si>
  <si>
    <t>希望ヶ丘</t>
  </si>
  <si>
    <t>三ツ境</t>
  </si>
  <si>
    <t>瀬谷</t>
  </si>
  <si>
    <t>相模大塚</t>
  </si>
  <si>
    <t>さがみ野</t>
  </si>
  <si>
    <t>かしわ台</t>
  </si>
  <si>
    <t>いずみ野線</t>
  </si>
  <si>
    <t>南万騎が原</t>
  </si>
  <si>
    <t>緑園都市</t>
  </si>
  <si>
    <t>弥生台</t>
  </si>
  <si>
    <t>いずみ野</t>
  </si>
  <si>
    <t>いずみ中央</t>
  </si>
  <si>
    <t>ゆめが丘</t>
  </si>
  <si>
    <t>平成22年度</t>
  </si>
  <si>
    <t>鉄道線</t>
  </si>
  <si>
    <t>箱根板橋</t>
  </si>
  <si>
    <t>風祭</t>
  </si>
  <si>
    <t>入生田</t>
  </si>
  <si>
    <t>箱根湯本</t>
  </si>
  <si>
    <t>塔ノ沢</t>
  </si>
  <si>
    <t>大平台</t>
  </si>
  <si>
    <t>宮ノ下</t>
  </si>
  <si>
    <t>小涌谷</t>
  </si>
  <si>
    <t>彫刻の森</t>
  </si>
  <si>
    <t>強羅</t>
  </si>
  <si>
    <t>ケーブル線</t>
  </si>
  <si>
    <t>公園下</t>
  </si>
  <si>
    <t>公園上</t>
  </si>
  <si>
    <t>中強羅</t>
  </si>
  <si>
    <t>上強羅</t>
  </si>
  <si>
    <t>早雲山</t>
  </si>
  <si>
    <r>
      <t>平成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年度</t>
    </r>
  </si>
  <si>
    <t>石上</t>
  </si>
  <si>
    <t>柳小路</t>
  </si>
  <si>
    <t>鵠沼</t>
  </si>
  <si>
    <t>湘南海岸公園</t>
  </si>
  <si>
    <t>江ノ島</t>
  </si>
  <si>
    <t>腰越</t>
  </si>
  <si>
    <t>鎌倉高校前</t>
  </si>
  <si>
    <t>七里ヶ浜</t>
  </si>
  <si>
    <t>稲村ヶ崎</t>
  </si>
  <si>
    <t>極楽寺</t>
  </si>
  <si>
    <t>長谷</t>
  </si>
  <si>
    <t>由比ヶ浜</t>
  </si>
  <si>
    <t>和田塚</t>
  </si>
  <si>
    <t>緑町</t>
  </si>
  <si>
    <t>井細田</t>
  </si>
  <si>
    <t>五百羅漢</t>
  </si>
  <si>
    <t>穴部</t>
  </si>
  <si>
    <t>飯田岡</t>
  </si>
  <si>
    <t>相模沼田</t>
  </si>
  <si>
    <t>岩原</t>
  </si>
  <si>
    <t>塚原</t>
  </si>
  <si>
    <t>和田河原</t>
  </si>
  <si>
    <t>富士フィルム前</t>
  </si>
  <si>
    <t>大雄山</t>
  </si>
  <si>
    <r>
      <t>23</t>
    </r>
    <r>
      <rPr>
        <sz val="7"/>
        <rFont val="ＭＳ 明朝"/>
        <family val="1"/>
      </rPr>
      <t>年度</t>
    </r>
  </si>
  <si>
    <t>富士見町</t>
  </si>
  <si>
    <t>湘南町屋</t>
  </si>
  <si>
    <t>湘南深沢</t>
  </si>
  <si>
    <t>西鎌倉</t>
  </si>
  <si>
    <t>片瀬山</t>
  </si>
  <si>
    <t>目白山下</t>
  </si>
  <si>
    <t>湘南江の島</t>
  </si>
  <si>
    <t>平成22年度</t>
  </si>
  <si>
    <r>
      <t>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</si>
  <si>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t>定期外乗車
人　　　員</t>
  </si>
  <si>
    <t>定期券乗車
人　　　員</t>
  </si>
  <si>
    <t>南部市場</t>
  </si>
  <si>
    <t>鳥浜</t>
  </si>
  <si>
    <t>並木北</t>
  </si>
  <si>
    <t>並木中央</t>
  </si>
  <si>
    <t>幸浦</t>
  </si>
  <si>
    <t>産業振興センター</t>
  </si>
  <si>
    <t>福浦</t>
  </si>
  <si>
    <t>市大医学部</t>
  </si>
  <si>
    <t>八景島</t>
  </si>
  <si>
    <t>海の公園柴口</t>
  </si>
  <si>
    <t>海の公園南口</t>
  </si>
  <si>
    <t>野島公園</t>
  </si>
  <si>
    <t>ブルーライン</t>
  </si>
  <si>
    <t>下飯田</t>
  </si>
  <si>
    <t>立場</t>
  </si>
  <si>
    <t>中田</t>
  </si>
  <si>
    <t>踊場</t>
  </si>
  <si>
    <t>舞岡</t>
  </si>
  <si>
    <t>下永谷</t>
  </si>
  <si>
    <t>上永谷</t>
  </si>
  <si>
    <t>港南中央</t>
  </si>
  <si>
    <t>蒔田</t>
  </si>
  <si>
    <t>吉野町</t>
  </si>
  <si>
    <t>阪東橋</t>
  </si>
  <si>
    <t>伊勢佐木長者町</t>
  </si>
  <si>
    <t>三ツ沢下町</t>
  </si>
  <si>
    <t>三ツ沢上町</t>
  </si>
  <si>
    <t>片倉町</t>
  </si>
  <si>
    <t>岸根公園</t>
  </si>
  <si>
    <t>北新横浜</t>
  </si>
  <si>
    <t>新羽</t>
  </si>
  <si>
    <t>仲町台</t>
  </si>
  <si>
    <t>センター南</t>
  </si>
  <si>
    <t>センター北</t>
  </si>
  <si>
    <t>中川</t>
  </si>
  <si>
    <t>グリーンライン</t>
  </si>
  <si>
    <t>中山</t>
  </si>
  <si>
    <t>川和町</t>
  </si>
  <si>
    <t>都筑ふれあいの丘</t>
  </si>
  <si>
    <t>北山田</t>
  </si>
  <si>
    <t>東山田</t>
  </si>
  <si>
    <t>高田</t>
  </si>
  <si>
    <t>日吉本町</t>
  </si>
  <si>
    <t>日吉</t>
  </si>
  <si>
    <t>発</t>
  </si>
  <si>
    <t>着</t>
  </si>
  <si>
    <t>東海道線</t>
  </si>
  <si>
    <t>川崎－湯河原</t>
  </si>
  <si>
    <t>横浜羽沢</t>
  </si>
  <si>
    <t>鶴見線</t>
  </si>
  <si>
    <t>-</t>
  </si>
  <si>
    <t>鶴見－扇町</t>
  </si>
  <si>
    <t>(相模貨物)</t>
  </si>
  <si>
    <t>新芝浦</t>
  </si>
  <si>
    <t>(西湘貨物)</t>
  </si>
  <si>
    <t>安善</t>
  </si>
  <si>
    <t>扇町</t>
  </si>
  <si>
    <t>武蔵野線</t>
  </si>
  <si>
    <t>大船－久里浜</t>
  </si>
  <si>
    <t xml:space="preserve">鶴見－梶ヶ谷貨物ターミナル </t>
  </si>
  <si>
    <t>梶ヶ谷貨物</t>
  </si>
  <si>
    <t>田浦</t>
  </si>
  <si>
    <t xml:space="preserve">  ターミナル</t>
  </si>
  <si>
    <t>横浜港支線</t>
  </si>
  <si>
    <t>横浜－大船</t>
  </si>
  <si>
    <t>新興</t>
  </si>
  <si>
    <t>根岸</t>
  </si>
  <si>
    <t>東高島</t>
  </si>
  <si>
    <t>浜川崎支線</t>
  </si>
  <si>
    <t>茅ヶ崎－橋本</t>
  </si>
  <si>
    <t>浜川崎</t>
  </si>
  <si>
    <t>川崎貨物</t>
  </si>
  <si>
    <t>大川支線</t>
  </si>
  <si>
    <t>長津田－橋本</t>
  </si>
  <si>
    <t>大川</t>
  </si>
  <si>
    <t>年度別</t>
  </si>
  <si>
    <t>延実働車両数</t>
  </si>
  <si>
    <t>総走行キロ</t>
  </si>
  <si>
    <t>輸送人員</t>
  </si>
  <si>
    <t>営業収入</t>
  </si>
  <si>
    <t>両</t>
  </si>
  <si>
    <t>千km</t>
  </si>
  <si>
    <t>千人</t>
  </si>
  <si>
    <t>千円</t>
  </si>
  <si>
    <t>平 成 21 年 度</t>
  </si>
  <si>
    <t xml:space="preserve"> 22 年 度</t>
  </si>
  <si>
    <t>23 年 度</t>
  </si>
  <si>
    <t>一般乗合</t>
  </si>
  <si>
    <t>一般貸切</t>
  </si>
  <si>
    <t>一般乗用</t>
  </si>
  <si>
    <t>合計</t>
  </si>
  <si>
    <t>営業用</t>
  </si>
  <si>
    <t>自家用</t>
  </si>
  <si>
    <t>輸送トン数</t>
  </si>
  <si>
    <t>走行キロ</t>
  </si>
  <si>
    <t>千t</t>
  </si>
  <si>
    <t>平 成 20 年 度</t>
  </si>
  <si>
    <t xml:space="preserve"> 21 年 度</t>
  </si>
  <si>
    <t>…</t>
  </si>
  <si>
    <t>普通車</t>
  </si>
  <si>
    <t>小型車</t>
  </si>
  <si>
    <t>軽自動車</t>
  </si>
  <si>
    <t>市区町村別</t>
  </si>
  <si>
    <t>総計</t>
  </si>
  <si>
    <t>登録自動車</t>
  </si>
  <si>
    <t>小型二輪</t>
  </si>
  <si>
    <t>計</t>
  </si>
  <si>
    <t>貨物用</t>
  </si>
  <si>
    <t>乗合用</t>
  </si>
  <si>
    <t>乗用</t>
  </si>
  <si>
    <t>特種
用途</t>
  </si>
  <si>
    <t>大型
特殊</t>
  </si>
  <si>
    <t>普通</t>
  </si>
  <si>
    <t>小型</t>
  </si>
  <si>
    <t>被けん
引　車</t>
  </si>
  <si>
    <t>平成21年度</t>
  </si>
  <si>
    <t>22年度</t>
  </si>
  <si>
    <t>23年度</t>
  </si>
  <si>
    <t>横浜計</t>
  </si>
  <si>
    <t>横浜市計</t>
  </si>
  <si>
    <t>鶴見区</t>
  </si>
  <si>
    <t>神奈川区</t>
  </si>
  <si>
    <t>中区</t>
  </si>
  <si>
    <t>西区</t>
  </si>
  <si>
    <t>南区</t>
  </si>
  <si>
    <t>保土ヶ谷区</t>
  </si>
  <si>
    <t>磯子区</t>
  </si>
  <si>
    <t>金沢区</t>
  </si>
  <si>
    <t>港北区</t>
  </si>
  <si>
    <t>戸塚区</t>
  </si>
  <si>
    <t>港南区</t>
  </si>
  <si>
    <t>旭区</t>
  </si>
  <si>
    <t>緑区</t>
  </si>
  <si>
    <t>瀬谷区</t>
  </si>
  <si>
    <t>栄区</t>
  </si>
  <si>
    <t>泉区</t>
  </si>
  <si>
    <t>青葉区</t>
  </si>
  <si>
    <t>都筑区</t>
  </si>
  <si>
    <t>横須賀市</t>
  </si>
  <si>
    <t>鎌倉市</t>
  </si>
  <si>
    <t>逗子市</t>
  </si>
  <si>
    <t>三浦市</t>
  </si>
  <si>
    <t>葉山町</t>
  </si>
  <si>
    <t>駐留軍(横浜)</t>
  </si>
  <si>
    <t>不　明(横浜)</t>
  </si>
  <si>
    <t>川崎計</t>
  </si>
  <si>
    <t>川崎市計</t>
  </si>
  <si>
    <t>川崎区</t>
  </si>
  <si>
    <t>幸区</t>
  </si>
  <si>
    <t>中原区</t>
  </si>
  <si>
    <t>高津区</t>
  </si>
  <si>
    <t>多摩区</t>
  </si>
  <si>
    <t>宮前区</t>
  </si>
  <si>
    <t>麻生区</t>
  </si>
  <si>
    <t>不　明（川崎）</t>
  </si>
  <si>
    <t>相模計</t>
  </si>
  <si>
    <t>相模原市計</t>
  </si>
  <si>
    <t>緑区</t>
  </si>
  <si>
    <t>中央区</t>
  </si>
  <si>
    <t>南区</t>
  </si>
  <si>
    <t>その他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</si>
  <si>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</si>
  <si>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</si>
  <si>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</si>
  <si>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</si>
  <si>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</si>
  <si>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</si>
  <si>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</si>
  <si>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駐留軍(相模)</t>
  </si>
  <si>
    <t>不　明(相模）</t>
  </si>
  <si>
    <t>大型
特殊</t>
  </si>
  <si>
    <t>被けん
引　車</t>
  </si>
  <si>
    <t>小 型</t>
  </si>
  <si>
    <t>湘南計</t>
  </si>
  <si>
    <t>平塚市</t>
  </si>
  <si>
    <t>藤沢市</t>
  </si>
  <si>
    <t>小田原市</t>
  </si>
  <si>
    <t>茅ヶ崎市</t>
  </si>
  <si>
    <t>秦野市</t>
  </si>
  <si>
    <t>伊勢原市</t>
  </si>
  <si>
    <t>南足柄市</t>
  </si>
  <si>
    <t>寒川町</t>
  </si>
  <si>
    <t>大磯町</t>
  </si>
  <si>
    <t>二宮町</t>
  </si>
  <si>
    <t>-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</si>
  <si>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</si>
  <si>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</si>
  <si>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</si>
  <si>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</si>
  <si>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</si>
  <si>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</si>
  <si>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</si>
  <si>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</si>
  <si>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その他（湘南）</t>
  </si>
  <si>
    <t>不　明(湘南)</t>
  </si>
  <si>
    <t>年別</t>
  </si>
  <si>
    <t>隻数</t>
  </si>
  <si>
    <t>総トン数</t>
  </si>
  <si>
    <t>汽船</t>
  </si>
  <si>
    <t>鋼船</t>
  </si>
  <si>
    <t>木船</t>
  </si>
  <si>
    <t>隻数</t>
  </si>
  <si>
    <t>隻</t>
  </si>
  <si>
    <t>t</t>
  </si>
  <si>
    <r>
      <t>平　成　</t>
    </r>
    <r>
      <rPr>
        <sz val="7"/>
        <rFont val="ＭＳ ゴシック"/>
        <family val="3"/>
      </rPr>
      <t>21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</si>
  <si>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</si>
  <si>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　</t>
    </r>
    <r>
      <rPr>
        <sz val="7"/>
        <rFont val="ＭＳ 明朝"/>
        <family val="1"/>
      </rPr>
      <t>年</t>
    </r>
  </si>
  <si>
    <t>船種</t>
  </si>
  <si>
    <r>
      <t>20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100
</t>
    </r>
    <r>
      <rPr>
        <sz val="5.5"/>
        <rFont val="ＭＳ 明朝"/>
        <family val="1"/>
      </rPr>
      <t>トン未満</t>
    </r>
  </si>
  <si>
    <r>
      <t>100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500
</t>
    </r>
    <r>
      <rPr>
        <sz val="5.5"/>
        <rFont val="ＭＳ 明朝"/>
        <family val="1"/>
      </rPr>
      <t>トン未満</t>
    </r>
  </si>
  <si>
    <r>
      <t>500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1,000
</t>
    </r>
    <r>
      <rPr>
        <sz val="5.5"/>
        <rFont val="ＭＳ 明朝"/>
        <family val="1"/>
      </rPr>
      <t>トン未満</t>
    </r>
  </si>
  <si>
    <r>
      <t>1,000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3,000
</t>
    </r>
    <r>
      <rPr>
        <sz val="5.5"/>
        <rFont val="ＭＳ 明朝"/>
        <family val="1"/>
      </rPr>
      <t>トン未満</t>
    </r>
  </si>
  <si>
    <r>
      <t>3,000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10,000
</t>
    </r>
    <r>
      <rPr>
        <sz val="5.5"/>
        <rFont val="ＭＳ 明朝"/>
        <family val="1"/>
      </rPr>
      <t>トン未満</t>
    </r>
  </si>
  <si>
    <r>
      <t>10,000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20,000
</t>
    </r>
    <r>
      <rPr>
        <sz val="5.5"/>
        <rFont val="ＭＳ 明朝"/>
        <family val="1"/>
      </rPr>
      <t>トン未満</t>
    </r>
  </si>
  <si>
    <r>
      <t>20,000</t>
    </r>
    <r>
      <rPr>
        <sz val="5.5"/>
        <rFont val="ＭＳ 明朝"/>
        <family val="1"/>
      </rPr>
      <t>トン
以上</t>
    </r>
    <r>
      <rPr>
        <sz val="5.5"/>
        <rFont val="ＭＳ ゴシック"/>
        <family val="3"/>
      </rPr>
      <t xml:space="preserve">100,000
</t>
    </r>
    <r>
      <rPr>
        <sz val="5.5"/>
        <rFont val="ＭＳ 明朝"/>
        <family val="1"/>
      </rPr>
      <t>トン未満</t>
    </r>
  </si>
  <si>
    <r>
      <t xml:space="preserve">100,000
</t>
    </r>
    <r>
      <rPr>
        <sz val="5.5"/>
        <rFont val="ＭＳ 明朝"/>
        <family val="1"/>
      </rPr>
      <t>トン以上</t>
    </r>
  </si>
  <si>
    <t>平　成　21　年</t>
  </si>
  <si>
    <t>22　年</t>
  </si>
  <si>
    <t>23　年</t>
  </si>
  <si>
    <t>京浜港
(除東京区)</t>
  </si>
  <si>
    <t>横須賀港</t>
  </si>
  <si>
    <t>国籍</t>
  </si>
  <si>
    <r>
      <t xml:space="preserve">京浜港
</t>
    </r>
    <r>
      <rPr>
        <sz val="5.5"/>
        <rFont val="ＭＳ 明朝"/>
        <family val="1"/>
      </rPr>
      <t>(除く東京区)</t>
    </r>
  </si>
  <si>
    <t>平 成 21 年</t>
  </si>
  <si>
    <t>イギリス</t>
  </si>
  <si>
    <t>22 年</t>
  </si>
  <si>
    <t>ロシア(旧ソ連)</t>
  </si>
  <si>
    <t>23 年</t>
  </si>
  <si>
    <t>ノルウェー</t>
  </si>
  <si>
    <t>中国</t>
  </si>
  <si>
    <t>リベリア</t>
  </si>
  <si>
    <t>(台湾)</t>
  </si>
  <si>
    <t>パナマ</t>
  </si>
  <si>
    <t>ギリシャ</t>
  </si>
  <si>
    <t>アメリカ</t>
  </si>
  <si>
    <t>デンマーク</t>
  </si>
  <si>
    <t>大韓民国</t>
  </si>
  <si>
    <t>その他</t>
  </si>
  <si>
    <t>年 度 別</t>
  </si>
  <si>
    <t>揚荷</t>
  </si>
  <si>
    <t>積荷</t>
  </si>
  <si>
    <t>貿易</t>
  </si>
  <si>
    <t>内地</t>
  </si>
  <si>
    <t>横 浜 港</t>
  </si>
  <si>
    <r>
      <t>平成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1</t>
    </r>
    <r>
      <rPr>
        <sz val="7"/>
        <rFont val="ＭＳ 明朝"/>
        <family val="1"/>
      </rPr>
      <t>年度</t>
    </r>
  </si>
  <si>
    <r>
      <t>　</t>
    </r>
    <r>
      <rPr>
        <sz val="7"/>
        <rFont val="ＭＳ ゴシック"/>
        <family val="3"/>
      </rPr>
      <t>　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</si>
  <si>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r>
      <t>　</t>
    </r>
    <r>
      <rPr>
        <sz val="7"/>
        <rFont val="ＭＳ ゴシック"/>
        <family val="3"/>
      </rPr>
      <t>　2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年度</t>
    </r>
  </si>
  <si>
    <t>川 崎 港</t>
  </si>
  <si>
    <t>年別</t>
  </si>
  <si>
    <t>貨物船</t>
  </si>
  <si>
    <t>油槽船</t>
  </si>
  <si>
    <r>
      <t>平成</t>
    </r>
    <r>
      <rPr>
        <sz val="7"/>
        <rFont val="ＭＳ ゴシック"/>
        <family val="3"/>
      </rPr>
      <t xml:space="preserve"> 21 </t>
    </r>
    <r>
      <rPr>
        <sz val="7"/>
        <rFont val="ＭＳ 明朝"/>
        <family val="1"/>
      </rPr>
      <t>年</t>
    </r>
  </si>
  <si>
    <r>
      <t>平成</t>
    </r>
    <r>
      <rPr>
        <sz val="7"/>
        <rFont val="ＭＳ ゴシック"/>
        <family val="3"/>
      </rPr>
      <t xml:space="preserve"> 21 </t>
    </r>
    <r>
      <rPr>
        <sz val="7"/>
        <rFont val="ＭＳ 明朝"/>
        <family val="1"/>
      </rPr>
      <t>年</t>
    </r>
  </si>
  <si>
    <r>
      <t xml:space="preserve"> 22 </t>
    </r>
    <r>
      <rPr>
        <sz val="7"/>
        <rFont val="ＭＳ 明朝"/>
        <family val="1"/>
      </rPr>
      <t>年</t>
    </r>
  </si>
  <si>
    <r>
      <t xml:space="preserve"> 22 </t>
    </r>
    <r>
      <rPr>
        <sz val="7"/>
        <rFont val="ＭＳ 明朝"/>
        <family val="1"/>
      </rPr>
      <t>年</t>
    </r>
  </si>
  <si>
    <r>
      <t xml:space="preserve"> 23 </t>
    </r>
    <r>
      <rPr>
        <sz val="7"/>
        <rFont val="ＭＳ 明朝"/>
        <family val="1"/>
      </rPr>
      <t>年</t>
    </r>
  </si>
  <si>
    <r>
      <t xml:space="preserve"> 23 </t>
    </r>
    <r>
      <rPr>
        <sz val="7"/>
        <rFont val="ＭＳ 明朝"/>
        <family val="1"/>
      </rPr>
      <t>年</t>
    </r>
  </si>
  <si>
    <t>漁船</t>
  </si>
  <si>
    <t>-</t>
  </si>
  <si>
    <t>(-)</t>
  </si>
  <si>
    <t>年別</t>
  </si>
  <si>
    <t>総数</t>
  </si>
  <si>
    <t>加入電話</t>
  </si>
  <si>
    <t>一般加入電話</t>
  </si>
  <si>
    <t>ＩＮＳネットサービス</t>
  </si>
  <si>
    <t>計</t>
  </si>
  <si>
    <t>住宅用</t>
  </si>
  <si>
    <t>事務用</t>
  </si>
  <si>
    <t>ビル電話</t>
  </si>
  <si>
    <r>
      <t>ＩＮＳネット</t>
    </r>
    <r>
      <rPr>
        <sz val="6"/>
        <rFont val="ＭＳ ゴシック"/>
        <family val="3"/>
      </rPr>
      <t>64</t>
    </r>
  </si>
  <si>
    <r>
      <t>ＩＮＳネット</t>
    </r>
    <r>
      <rPr>
        <sz val="6"/>
        <rFont val="ＭＳ ゴシック"/>
        <family val="3"/>
      </rPr>
      <t>1500</t>
    </r>
  </si>
  <si>
    <r>
      <t>平成</t>
    </r>
    <r>
      <rPr>
        <sz val="7"/>
        <rFont val="ＭＳ ゴシック"/>
        <family val="3"/>
      </rPr>
      <t xml:space="preserve"> </t>
    </r>
    <r>
      <rPr>
        <sz val="7"/>
        <rFont val="ＭＳ ゴシック"/>
        <family val="3"/>
      </rPr>
      <t>21</t>
    </r>
    <r>
      <rPr>
        <sz val="7"/>
        <rFont val="ＭＳ 明朝"/>
        <family val="1"/>
      </rPr>
      <t>年度</t>
    </r>
  </si>
  <si>
    <r>
      <t xml:space="preserve"> </t>
    </r>
    <r>
      <rPr>
        <sz val="7"/>
        <rFont val="ＭＳ ゴシック"/>
        <family val="3"/>
      </rPr>
      <t>22</t>
    </r>
    <r>
      <rPr>
        <sz val="7"/>
        <rFont val="ＭＳ 明朝"/>
        <family val="1"/>
      </rPr>
      <t>年度</t>
    </r>
  </si>
  <si>
    <r>
      <t xml:space="preserve"> </t>
    </r>
    <r>
      <rPr>
        <sz val="7"/>
        <rFont val="ＭＳ ゴシック"/>
        <family val="3"/>
      </rPr>
      <t>23</t>
    </r>
    <r>
      <rPr>
        <sz val="7"/>
        <rFont val="ＭＳ 明朝"/>
        <family val="1"/>
      </rPr>
      <t>年度</t>
    </r>
  </si>
  <si>
    <t>携帯電話</t>
  </si>
  <si>
    <t>ＰＨＳ</t>
  </si>
  <si>
    <r>
      <t>平　　　成　　　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2</t>
    </r>
    <r>
      <rPr>
        <sz val="7"/>
        <rFont val="ＭＳ ゴシック"/>
        <family val="3"/>
      </rPr>
      <t>　　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</si>
  <si>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　　　</t>
    </r>
    <r>
      <rPr>
        <sz val="7"/>
        <rFont val="ＭＳ 明朝"/>
        <family val="1"/>
      </rPr>
      <t>年</t>
    </r>
  </si>
  <si>
    <r>
      <t>2</t>
    </r>
    <r>
      <rPr>
        <sz val="7"/>
        <rFont val="ＭＳ ゴシック"/>
        <family val="3"/>
      </rPr>
      <t>4</t>
    </r>
    <r>
      <rPr>
        <sz val="7"/>
        <rFont val="ＭＳ ゴシック"/>
        <family val="3"/>
      </rPr>
      <t>　　　</t>
    </r>
    <r>
      <rPr>
        <sz val="7"/>
        <rFont val="ＭＳ 明朝"/>
        <family val="1"/>
      </rPr>
      <t>年</t>
    </r>
  </si>
  <si>
    <t>支店</t>
  </si>
  <si>
    <t>直営の
郵便局</t>
  </si>
  <si>
    <t>分室</t>
  </si>
  <si>
    <t>簡　易
郵便局</t>
  </si>
  <si>
    <r>
      <t>1</t>
    </r>
    <r>
      <rPr>
        <sz val="7"/>
        <rFont val="ＭＳ ゴシック"/>
        <family val="3"/>
      </rPr>
      <t>3</t>
    </r>
    <r>
      <rPr>
        <sz val="7"/>
        <rFont val="ＭＳ ゴシック"/>
        <family val="3"/>
      </rPr>
      <t>(1)</t>
    </r>
  </si>
  <si>
    <r>
      <t>2</t>
    </r>
    <r>
      <rPr>
        <sz val="7"/>
        <rFont val="ＭＳ ゴシック"/>
        <family val="3"/>
      </rPr>
      <t>2</t>
    </r>
    <r>
      <rPr>
        <sz val="7"/>
        <rFont val="ＭＳ 明朝"/>
        <family val="1"/>
      </rPr>
      <t>年度</t>
    </r>
  </si>
  <si>
    <r>
      <t>1</t>
    </r>
    <r>
      <rPr>
        <sz val="7"/>
        <rFont val="ＭＳ ゴシック"/>
        <family val="3"/>
      </rPr>
      <t>4(1)</t>
    </r>
  </si>
  <si>
    <t>路線名</t>
  </si>
  <si>
    <t>観測地点名</t>
  </si>
  <si>
    <t>自動車類
合　計</t>
  </si>
  <si>
    <t>小型車</t>
  </si>
  <si>
    <t>大型車</t>
  </si>
  <si>
    <t>台</t>
  </si>
  <si>
    <t>横 浜 市 管 内</t>
  </si>
  <si>
    <t>国　　　　道</t>
  </si>
  <si>
    <r>
      <t>１</t>
    </r>
    <r>
      <rPr>
        <sz val="7"/>
        <rFont val="ＭＳ 明朝"/>
        <family val="1"/>
      </rPr>
      <t>号</t>
    </r>
  </si>
  <si>
    <t>西区</t>
  </si>
  <si>
    <t>久保町30</t>
  </si>
  <si>
    <t>同</t>
  </si>
  <si>
    <t>平戸2-2</t>
  </si>
  <si>
    <t>岸谷2-2</t>
  </si>
  <si>
    <t>岡沢町81</t>
  </si>
  <si>
    <t>金港町14</t>
  </si>
  <si>
    <t>東俣野町36</t>
  </si>
  <si>
    <r>
      <t>15</t>
    </r>
    <r>
      <rPr>
        <sz val="7"/>
        <rFont val="ＭＳ 明朝"/>
        <family val="1"/>
      </rPr>
      <t>号</t>
    </r>
  </si>
  <si>
    <t>鶴見区</t>
  </si>
  <si>
    <t>生麦1-1</t>
  </si>
  <si>
    <r>
      <t>16</t>
    </r>
    <r>
      <rPr>
        <sz val="7"/>
        <rFont val="ＭＳ 明朝"/>
        <family val="1"/>
      </rPr>
      <t>号</t>
    </r>
  </si>
  <si>
    <t>磯子区</t>
  </si>
  <si>
    <t>杉田5-18</t>
  </si>
  <si>
    <r>
      <t>246</t>
    </r>
    <r>
      <rPr>
        <sz val="7"/>
        <rFont val="ＭＳ 明朝"/>
        <family val="1"/>
      </rPr>
      <t>号</t>
    </r>
  </si>
  <si>
    <t>緑区</t>
  </si>
  <si>
    <t>長津田1-29</t>
  </si>
  <si>
    <t>357号</t>
  </si>
  <si>
    <t>中区</t>
  </si>
  <si>
    <t>新山下3-8</t>
  </si>
  <si>
    <t>主要地方道(県道)</t>
  </si>
  <si>
    <t>東京丸子横浜</t>
  </si>
  <si>
    <t>白幡向町27</t>
  </si>
  <si>
    <t>横浜上麻生</t>
  </si>
  <si>
    <t>港北区</t>
  </si>
  <si>
    <t>六角橋6-2</t>
  </si>
  <si>
    <t>青葉区</t>
  </si>
  <si>
    <t>市が尾町14</t>
  </si>
  <si>
    <t>横浜厚木</t>
  </si>
  <si>
    <t>旭区</t>
  </si>
  <si>
    <t>東希望が丘238</t>
  </si>
  <si>
    <t>横浜鎌倉</t>
  </si>
  <si>
    <t>最戸1-14</t>
  </si>
  <si>
    <t>栄区</t>
  </si>
  <si>
    <t>鍛冶ヶ谷1-35</t>
  </si>
  <si>
    <t>原宿六ツ浦</t>
  </si>
  <si>
    <t>田谷町1416</t>
  </si>
  <si>
    <t>金沢区</t>
  </si>
  <si>
    <t>朝比奈町151</t>
  </si>
  <si>
    <t>横浜生田</t>
  </si>
  <si>
    <t>北軽井沢33-7</t>
  </si>
  <si>
    <t>横浜伊勢原</t>
  </si>
  <si>
    <t>洋光台1-13</t>
  </si>
  <si>
    <t>下永谷6-9</t>
  </si>
  <si>
    <t>泉区</t>
  </si>
  <si>
    <t>中田東1-1</t>
  </si>
  <si>
    <t>鶴見溝ノ口</t>
  </si>
  <si>
    <t>上末吉5-12</t>
  </si>
  <si>
    <t>主要地方道(市道)</t>
  </si>
  <si>
    <t>鶴見三ツ沢線</t>
  </si>
  <si>
    <t>西寺尾1-21</t>
  </si>
  <si>
    <t>青木浅間線</t>
  </si>
  <si>
    <t>台町34-3</t>
  </si>
  <si>
    <t>山下本牧磯子線</t>
  </si>
  <si>
    <t>根岸町3-200</t>
  </si>
  <si>
    <t>横浜駅根岸線</t>
  </si>
  <si>
    <t>老松町2914</t>
  </si>
  <si>
    <t>藤棚伊勢佐木町線</t>
  </si>
  <si>
    <t>南区</t>
  </si>
  <si>
    <t>西中町1</t>
  </si>
  <si>
    <t>保土ヶ谷宮元線</t>
  </si>
  <si>
    <t>永田北1-5</t>
  </si>
  <si>
    <t>一 般 県 道</t>
  </si>
  <si>
    <t>川崎町田</t>
  </si>
  <si>
    <t>江ヶ崎町8</t>
  </si>
  <si>
    <t>都筑区</t>
  </si>
  <si>
    <t>大熊町388</t>
  </si>
  <si>
    <t>川和町50</t>
  </si>
  <si>
    <t>大田神奈川</t>
  </si>
  <si>
    <t>神奈川区</t>
  </si>
  <si>
    <t>西寺尾1-25</t>
  </si>
  <si>
    <t>弥生台桜木町</t>
  </si>
  <si>
    <t>六ッ川4-1143</t>
  </si>
  <si>
    <t>初音町3-47</t>
  </si>
  <si>
    <t>川 崎 市 管 内</t>
  </si>
  <si>
    <r>
      <t>132</t>
    </r>
    <r>
      <rPr>
        <sz val="7"/>
        <rFont val="ＭＳ 明朝"/>
        <family val="1"/>
      </rPr>
      <t>号</t>
    </r>
  </si>
  <si>
    <t>中島2丁目3</t>
  </si>
  <si>
    <t>夜光2丁目2</t>
  </si>
  <si>
    <t>川崎府中</t>
  </si>
  <si>
    <t>宿河原6-32</t>
  </si>
  <si>
    <t>東京大師横浜</t>
  </si>
  <si>
    <t>大師河原1丁目3</t>
  </si>
  <si>
    <t>小田7丁目3</t>
  </si>
  <si>
    <t>丸子通1丁目467</t>
  </si>
  <si>
    <t>木月住吉町33</t>
  </si>
  <si>
    <t>世田谷町田</t>
  </si>
  <si>
    <t>登戸1568</t>
  </si>
  <si>
    <t>西生田2丁目1</t>
  </si>
  <si>
    <t>上麻生6丁目11</t>
  </si>
  <si>
    <t>下麻生3丁目25</t>
  </si>
  <si>
    <t>菅生2丁目11</t>
  </si>
  <si>
    <t>明津231</t>
  </si>
  <si>
    <t>幸多摩線</t>
  </si>
  <si>
    <t>戸手4丁目3</t>
  </si>
  <si>
    <t>等々力20</t>
  </si>
  <si>
    <t>宇奈根681</t>
  </si>
  <si>
    <t>大宮町28</t>
  </si>
  <si>
    <t>大田神奈川</t>
  </si>
  <si>
    <t>上平間337</t>
  </si>
  <si>
    <t>南加瀬5丁目34</t>
  </si>
  <si>
    <t>一 般 市 道</t>
  </si>
  <si>
    <r>
      <t>多摩第</t>
    </r>
    <r>
      <rPr>
        <sz val="7"/>
        <rFont val="ＭＳ ゴシック"/>
        <family val="3"/>
      </rPr>
      <t>3</t>
    </r>
    <r>
      <rPr>
        <sz val="7"/>
        <rFont val="ＭＳ 明朝"/>
        <family val="1"/>
      </rPr>
      <t>号線</t>
    </r>
  </si>
  <si>
    <t>中野島6丁目9</t>
  </si>
  <si>
    <t>相 模 原 市 管 内</t>
  </si>
  <si>
    <r>
      <t>4</t>
    </r>
    <r>
      <rPr>
        <sz val="7"/>
        <rFont val="ＭＳ ゴシック"/>
        <family val="3"/>
      </rPr>
      <t>12</t>
    </r>
    <r>
      <rPr>
        <sz val="7"/>
        <rFont val="ＭＳ 明朝"/>
        <family val="1"/>
      </rPr>
      <t>号</t>
    </r>
  </si>
  <si>
    <t>長竹1226</t>
  </si>
  <si>
    <t>413号</t>
  </si>
  <si>
    <t>青根1804</t>
  </si>
  <si>
    <t>鍛冶谷相模原</t>
  </si>
  <si>
    <t>田名2207</t>
  </si>
  <si>
    <t>当麻191</t>
  </si>
  <si>
    <t>相模原町田</t>
  </si>
  <si>
    <t>当麻2311</t>
  </si>
  <si>
    <t>東大沼3-30-25</t>
  </si>
  <si>
    <t>鵜野森1-38</t>
  </si>
  <si>
    <t>相模原大蔵町</t>
  </si>
  <si>
    <t>陽光台2-2-8</t>
  </si>
  <si>
    <t>淵野辺本町2-41</t>
  </si>
  <si>
    <t>一般県道</t>
  </si>
  <si>
    <t>厚木城山</t>
  </si>
  <si>
    <t>当麻</t>
  </si>
  <si>
    <t>中央区</t>
  </si>
  <si>
    <t>上溝2-4-23</t>
  </si>
  <si>
    <t>上九沢1781</t>
  </si>
  <si>
    <t>鳥屋川尻</t>
  </si>
  <si>
    <t>鳥屋136</t>
  </si>
  <si>
    <t>根小屋2089</t>
  </si>
  <si>
    <t>中沢591</t>
  </si>
  <si>
    <t>奥牧野相模湖</t>
  </si>
  <si>
    <t>牧野14526</t>
  </si>
  <si>
    <t>寸沢嵐3382</t>
  </si>
  <si>
    <t>若柳703-7</t>
  </si>
  <si>
    <r>
      <t xml:space="preserve">神奈川県管内
</t>
    </r>
    <r>
      <rPr>
        <b/>
        <sz val="6"/>
        <rFont val="ＭＳ ゴシック"/>
        <family val="3"/>
      </rPr>
      <t>(政令市を除く)</t>
    </r>
  </si>
  <si>
    <t>足柄下郡</t>
  </si>
  <si>
    <t>箱根町湯本687</t>
  </si>
  <si>
    <r>
      <t>129</t>
    </r>
    <r>
      <rPr>
        <sz val="7"/>
        <rFont val="ＭＳ 明朝"/>
        <family val="1"/>
      </rPr>
      <t>号</t>
    </r>
  </si>
  <si>
    <t>四之宮405</t>
  </si>
  <si>
    <t>大神2006</t>
  </si>
  <si>
    <t>戸田131</t>
  </si>
  <si>
    <r>
      <t>134</t>
    </r>
    <r>
      <rPr>
        <sz val="7"/>
        <rFont val="ＭＳ 明朝"/>
        <family val="1"/>
      </rPr>
      <t>号</t>
    </r>
  </si>
  <si>
    <t>大津町１丁目48　　</t>
  </si>
  <si>
    <t>鵠沼海岸1丁目17</t>
  </si>
  <si>
    <t>中海岸4丁目12986</t>
  </si>
  <si>
    <t>龍城ヶ丘19</t>
  </si>
  <si>
    <r>
      <t>135</t>
    </r>
    <r>
      <rPr>
        <sz val="7"/>
        <rFont val="ＭＳ 明朝"/>
        <family val="1"/>
      </rPr>
      <t>号</t>
    </r>
  </si>
  <si>
    <t>石橋2</t>
  </si>
  <si>
    <t>真鶴町真鶴</t>
  </si>
  <si>
    <r>
      <t>255</t>
    </r>
    <r>
      <rPr>
        <sz val="7"/>
        <rFont val="ＭＳ 明朝"/>
        <family val="1"/>
      </rPr>
      <t>号</t>
    </r>
  </si>
  <si>
    <t>大井町金子1627</t>
  </si>
  <si>
    <t>飯泉1001</t>
  </si>
  <si>
    <r>
      <t>412</t>
    </r>
    <r>
      <rPr>
        <sz val="7"/>
        <rFont val="ＭＳ 明朝"/>
        <family val="1"/>
      </rPr>
      <t>号</t>
    </r>
  </si>
  <si>
    <t>林193-5</t>
  </si>
  <si>
    <t>愛甲郡</t>
  </si>
  <si>
    <t>愛川町半原455</t>
  </si>
  <si>
    <r>
      <t>467</t>
    </r>
    <r>
      <rPr>
        <sz val="7"/>
        <rFont val="ＭＳ 明朝"/>
        <family val="1"/>
      </rPr>
      <t>号</t>
    </r>
  </si>
  <si>
    <t>鵠沼石上2丁目7-1</t>
  </si>
  <si>
    <t>湘南台1丁目21-5</t>
  </si>
  <si>
    <t>上和田947</t>
  </si>
  <si>
    <t>大和東1丁目10-2</t>
  </si>
  <si>
    <t>主要地方道</t>
  </si>
  <si>
    <t>町田厚木</t>
  </si>
  <si>
    <t>相武台1丁目4761</t>
  </si>
  <si>
    <t>海老名市</t>
  </si>
  <si>
    <t>下今泉3-5</t>
  </si>
  <si>
    <t>雪ノ下2丁目18-1</t>
  </si>
  <si>
    <t>戸塚茅ケ崎</t>
  </si>
  <si>
    <t>藤沢市</t>
  </si>
  <si>
    <t>大鋸2丁目8-3</t>
  </si>
  <si>
    <t>辻堂太平台1丁目1-2</t>
  </si>
  <si>
    <t>寺尾中2丁目-1</t>
  </si>
  <si>
    <t>藤沢厚木</t>
  </si>
  <si>
    <t>用田584</t>
  </si>
  <si>
    <t>羽鳥4丁目11-12</t>
  </si>
  <si>
    <t>平塚秦野</t>
  </si>
  <si>
    <t>上平塚1-70</t>
  </si>
  <si>
    <t>南金目907</t>
  </si>
  <si>
    <t>下大槻1110</t>
  </si>
  <si>
    <t>横須賀三崎</t>
  </si>
  <si>
    <t>佐野町1丁目2</t>
  </si>
  <si>
    <t>原町15-13</t>
  </si>
  <si>
    <t>小田原山北</t>
  </si>
  <si>
    <t>荻窪586</t>
  </si>
  <si>
    <t>塚原1620</t>
  </si>
  <si>
    <t>丸子中山茅ケ崎</t>
  </si>
  <si>
    <t>吉岡825</t>
  </si>
  <si>
    <t>円蔵2433</t>
  </si>
  <si>
    <t>平塚伊勢原</t>
  </si>
  <si>
    <t>桃浜町10-14</t>
  </si>
  <si>
    <t>豊原町2-21</t>
  </si>
  <si>
    <t>秦野二宮</t>
  </si>
  <si>
    <t>中郡</t>
  </si>
  <si>
    <t>二宮町1217</t>
  </si>
  <si>
    <t>一般県道</t>
  </si>
  <si>
    <t>鎌倉葉山</t>
  </si>
  <si>
    <t>大町5丁目12</t>
  </si>
  <si>
    <t>市町村別</t>
  </si>
  <si>
    <t>道路計画</t>
  </si>
  <si>
    <t>改良済種別内訳</t>
  </si>
  <si>
    <t>総延長</t>
  </si>
  <si>
    <t>改良済</t>
  </si>
  <si>
    <t>未改良</t>
  </si>
  <si>
    <t>自動車
専　用</t>
  </si>
  <si>
    <t>幹線街路</t>
  </si>
  <si>
    <t>区画街路</t>
  </si>
  <si>
    <t>特殊街路</t>
  </si>
  <si>
    <t>横浜市</t>
  </si>
  <si>
    <t>川崎市</t>
  </si>
  <si>
    <t>相模原市</t>
  </si>
  <si>
    <t>(注)　「未改良道路」都市計画道路の幅員ができてない道路、または道路が全くない場合も含む。</t>
  </si>
  <si>
    <t>道路種別</t>
  </si>
  <si>
    <t>管理者別内訳</t>
  </si>
  <si>
    <t>国</t>
  </si>
  <si>
    <t>県</t>
  </si>
  <si>
    <t>東日本高速道路株式会社・
中日本高速道路株式会社</t>
  </si>
  <si>
    <t>首都高速道路株式会社</t>
  </si>
  <si>
    <t>神奈川県道路公社</t>
  </si>
  <si>
    <t>実延長</t>
  </si>
  <si>
    <t>路面別内訳</t>
  </si>
  <si>
    <t>舗装率</t>
  </si>
  <si>
    <t>舗装道</t>
  </si>
  <si>
    <t>砂利道</t>
  </si>
  <si>
    <t>km</t>
  </si>
  <si>
    <t>％</t>
  </si>
  <si>
    <t>㎞</t>
  </si>
  <si>
    <t>平　成　22　年</t>
  </si>
  <si>
    <t>24　年</t>
  </si>
  <si>
    <t>高速自動車国道</t>
  </si>
  <si>
    <t>一般国道</t>
  </si>
  <si>
    <t>市町村道</t>
  </si>
  <si>
    <t>道路種別</t>
  </si>
  <si>
    <t>横浜市</t>
  </si>
  <si>
    <t>川崎市</t>
  </si>
  <si>
    <t>相模原市</t>
  </si>
  <si>
    <t>その他市町村</t>
  </si>
  <si>
    <t>路面別</t>
  </si>
  <si>
    <t>内訳</t>
  </si>
  <si>
    <t>平　成　22　年</t>
  </si>
  <si>
    <t>23　年</t>
  </si>
  <si>
    <t>24　年</t>
  </si>
  <si>
    <t>舗装</t>
  </si>
  <si>
    <t>未舗装</t>
  </si>
  <si>
    <t>東日本</t>
  </si>
  <si>
    <t>中日本・東京</t>
  </si>
  <si>
    <t>中日本・八王子</t>
  </si>
  <si>
    <t>舗装道</t>
  </si>
  <si>
    <t>高速自動車国道</t>
  </si>
  <si>
    <t>一般国道</t>
  </si>
  <si>
    <t>国道計</t>
  </si>
  <si>
    <t>主要地方道(県道）</t>
  </si>
  <si>
    <t>県道計</t>
  </si>
  <si>
    <t>主要地方道(市道）</t>
  </si>
  <si>
    <t>その他の市町村道（有料道含む）</t>
  </si>
  <si>
    <t>市町村道計</t>
  </si>
  <si>
    <t>合    計</t>
  </si>
  <si>
    <t>橋　数</t>
  </si>
  <si>
    <t>管理者別内訳</t>
  </si>
  <si>
    <t>その他
市町村</t>
  </si>
  <si>
    <t>中日本高速道路株式会社・東日本高速道路株式会社</t>
  </si>
  <si>
    <t>首都高速道路
株式会社</t>
  </si>
  <si>
    <t>神奈川県
道路公社</t>
  </si>
  <si>
    <t>橋　長</t>
  </si>
  <si>
    <t>橋面積（管理者別内訳）</t>
  </si>
  <si>
    <t>㎡</t>
  </si>
  <si>
    <t>H21　県管理橋梁面積</t>
  </si>
  <si>
    <t>橋面積</t>
  </si>
  <si>
    <t>横国</t>
  </si>
  <si>
    <t>相国</t>
  </si>
  <si>
    <t>中日本・東京</t>
  </si>
  <si>
    <t>中日本・八王子</t>
  </si>
  <si>
    <t>首都高</t>
  </si>
  <si>
    <t>公社</t>
  </si>
  <si>
    <t>道路種別</t>
  </si>
  <si>
    <t>橋数</t>
  </si>
  <si>
    <t>延長（ｍ）</t>
  </si>
  <si>
    <t>面積（㎡）</t>
  </si>
  <si>
    <t>その他道路（道路運送法）</t>
  </si>
  <si>
    <t>相模原市</t>
  </si>
  <si>
    <t>その他市町村</t>
  </si>
  <si>
    <t>中日本高速道路株式会社
・東日本高速道路株式会社</t>
  </si>
  <si>
    <t>首都高速道路株式会社</t>
  </si>
  <si>
    <t>神奈川県道路公社</t>
  </si>
  <si>
    <t>道 路 種 別</t>
  </si>
  <si>
    <t>箇所数</t>
  </si>
  <si>
    <t>管　　理　　者　　別　　内　　訳</t>
  </si>
  <si>
    <t>東日本・中日本高速道路株式会社</t>
  </si>
  <si>
    <t>首都高速道路株式会社</t>
  </si>
  <si>
    <t>延　長</t>
  </si>
  <si>
    <t>東日本・中日本
高速道路株式会社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</si>
</sst>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 * #,##0_ ;_ * \-#,##0_ ;_ * &quot;-&quot;??_ ;_ @_ "/>
    <numFmt numFmtId="179" formatCode="0_);\(0\)"/>
    <numFmt numFmtId="180" formatCode="\(0\)"/>
    <numFmt numFmtId="181" formatCode="0_ "/>
    <numFmt numFmtId="182" formatCode="_ * #,##0.00_ ;_ * \-#,##0.00_ ;_ * &quot;  -&quot;??_ ;_ @_ "/>
    <numFmt numFmtId="183" formatCode="_ * #,##0.00_ ;_ * \-#,##0.00_ ;_ * &quot;-&quot;_ ;_ @_ "/>
    <numFmt numFmtId="184" formatCode="#,##0.00_);[Red]\(#,##0.00\)"/>
    <numFmt numFmtId="185" formatCode="#,##0.0_);[Red]\(#,##0.0\)"/>
    <numFmt numFmtId="186" formatCode="#,##0_ ;[Red]\-#,##0\ "/>
    <numFmt numFmtId="187" formatCode="0.0_ "/>
    <numFmt numFmtId="188" formatCode="0_ ;[Red]\-0\ "/>
    <numFmt numFmtId="189" formatCode="#,##0_ "/>
    <numFmt numFmtId="190" formatCode="#,##0.0_ ;[Red]\-#,##0.0\ "/>
    <numFmt numFmtId="191" formatCode="#,##0_);\(#,##0\)"/>
    <numFmt numFmtId="192" formatCode="0_);[Red]\(0\)"/>
    <numFmt numFmtId="193" formatCode="0.0_);[Red]\(0.0\)"/>
  </numFmts>
  <fonts count="68">
    <font>
      <sz val="7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6.5"/>
      <name val="ＭＳ 明朝"/>
      <family val="1"/>
    </font>
    <font>
      <sz val="6"/>
      <name val="ＭＳ ゴシック"/>
      <family val="3"/>
    </font>
    <font>
      <sz val="7"/>
      <color indexed="10"/>
      <name val="ＭＳ ゴシック"/>
      <family val="3"/>
    </font>
    <font>
      <b/>
      <sz val="7"/>
      <name val="ＭＳ 明朝"/>
      <family val="1"/>
    </font>
    <font>
      <b/>
      <sz val="7"/>
      <name val="ＭＳ ゴシック"/>
      <family val="3"/>
    </font>
    <font>
      <b/>
      <sz val="6"/>
      <name val="ＭＳ ゴシック"/>
      <family val="3"/>
    </font>
    <font>
      <b/>
      <sz val="5"/>
      <name val="ＭＳ ゴシック"/>
      <family val="3"/>
    </font>
    <font>
      <sz val="5"/>
      <name val="ＭＳ 明朝"/>
      <family val="1"/>
    </font>
    <font>
      <sz val="4.5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b/>
      <sz val="6.5"/>
      <name val="ＭＳ ゴシック"/>
      <family val="3"/>
    </font>
    <font>
      <b/>
      <sz val="7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6.5"/>
      <color indexed="8"/>
      <name val="ＭＳ 明朝"/>
      <family val="1"/>
    </font>
    <font>
      <sz val="14"/>
      <name val="ＭＳ 明朝"/>
      <family val="1"/>
    </font>
    <font>
      <sz val="7"/>
      <color indexed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4"/>
      <name val="ＭＳ 明朝"/>
      <family val="1"/>
    </font>
    <font>
      <sz val="6.5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9"/>
      <color indexed="10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2" fillId="0" borderId="0">
      <alignment vertical="center"/>
      <protection/>
    </xf>
    <xf numFmtId="0" fontId="20" fillId="0" borderId="0">
      <alignment/>
      <protection/>
    </xf>
    <xf numFmtId="0" fontId="67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 wrapText="1"/>
    </xf>
    <xf numFmtId="38" fontId="0" fillId="0" borderId="0" xfId="50" applyFill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0" fillId="0" borderId="0" xfId="50" applyFill="1" applyAlignment="1">
      <alignment horizontal="center"/>
    </xf>
    <xf numFmtId="38" fontId="0" fillId="0" borderId="0" xfId="5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2" fillId="0" borderId="18" xfId="0" applyFont="1" applyFill="1" applyBorder="1" applyAlignment="1">
      <alignment vertical="top"/>
    </xf>
    <xf numFmtId="176" fontId="0" fillId="0" borderId="0" xfId="0" applyNumberForma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/>
    </xf>
    <xf numFmtId="178" fontId="0" fillId="0" borderId="0" xfId="0" applyNumberFormat="1" applyFill="1" applyBorder="1" applyAlignment="1">
      <alignment vertical="center"/>
    </xf>
    <xf numFmtId="43" fontId="0" fillId="0" borderId="19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38" fontId="0" fillId="0" borderId="0" xfId="50" applyFont="1" applyFill="1" applyBorder="1" applyAlignment="1">
      <alignment vertical="center"/>
    </xf>
    <xf numFmtId="0" fontId="0" fillId="0" borderId="25" xfId="0" applyFill="1" applyBorder="1" applyAlignment="1">
      <alignment/>
    </xf>
    <xf numFmtId="38" fontId="0" fillId="0" borderId="19" xfId="50" applyFont="1" applyFill="1" applyBorder="1" applyAlignment="1">
      <alignment/>
    </xf>
    <xf numFmtId="38" fontId="0" fillId="0" borderId="0" xfId="50" applyFont="1" applyFill="1" applyAlignment="1">
      <alignment/>
    </xf>
    <xf numFmtId="176" fontId="0" fillId="0" borderId="19" xfId="0" applyNumberFormat="1" applyFill="1" applyBorder="1" applyAlignment="1">
      <alignment/>
    </xf>
    <xf numFmtId="0" fontId="2" fillId="0" borderId="18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/>
    </xf>
    <xf numFmtId="3" fontId="2" fillId="0" borderId="0" xfId="0" applyNumberFormat="1" applyFont="1" applyFill="1" applyBorder="1" applyAlignment="1">
      <alignment vertical="center"/>
    </xf>
    <xf numFmtId="41" fontId="0" fillId="0" borderId="27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1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4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top"/>
    </xf>
    <xf numFmtId="0" fontId="2" fillId="0" borderId="18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10" fillId="0" borderId="18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11" fillId="0" borderId="18" xfId="0" applyFont="1" applyFill="1" applyBorder="1" applyAlignment="1">
      <alignment vertical="top"/>
    </xf>
    <xf numFmtId="41" fontId="5" fillId="0" borderId="0" xfId="0" applyNumberFormat="1" applyFont="1" applyFill="1" applyBorder="1" applyAlignment="1">
      <alignment vertical="top"/>
    </xf>
    <xf numFmtId="41" fontId="5" fillId="0" borderId="0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vertical="center"/>
    </xf>
    <xf numFmtId="41" fontId="5" fillId="0" borderId="19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255"/>
    </xf>
    <xf numFmtId="41" fontId="0" fillId="0" borderId="0" xfId="0" applyNumberFormat="1" applyFont="1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Border="1" applyAlignment="1">
      <alignment/>
    </xf>
    <xf numFmtId="0" fontId="0" fillId="0" borderId="10" xfId="0" applyFill="1" applyBorder="1" applyAlignment="1">
      <alignment vertical="center"/>
    </xf>
    <xf numFmtId="0" fontId="13" fillId="0" borderId="28" xfId="0" applyFont="1" applyFill="1" applyBorder="1" applyAlignment="1">
      <alignment horizontal="distributed" vertical="center" wrapText="1"/>
    </xf>
    <xf numFmtId="0" fontId="13" fillId="0" borderId="29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15" fillId="0" borderId="21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41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17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81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8" xfId="0" applyFill="1" applyBorder="1" applyAlignment="1">
      <alignment horizontal="distributed"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right" vertical="top"/>
    </xf>
    <xf numFmtId="0" fontId="3" fillId="0" borderId="26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61" applyFont="1" applyFill="1" applyAlignment="1">
      <alignment horizontal="distributed" vertical="center" shrinkToFit="1"/>
      <protection/>
    </xf>
    <xf numFmtId="176" fontId="0" fillId="0" borderId="0" xfId="0" applyNumberFormat="1" applyFont="1" applyFill="1" applyAlignment="1">
      <alignment/>
    </xf>
    <xf numFmtId="176" fontId="2" fillId="0" borderId="0" xfId="61" applyNumberFormat="1" applyFont="1" applyFill="1" applyAlignment="1">
      <alignment horizontal="distributed" vertical="center" shrinkToFit="1"/>
      <protection/>
    </xf>
    <xf numFmtId="176" fontId="2" fillId="0" borderId="0" xfId="0" applyNumberFormat="1" applyFont="1" applyFill="1" applyBorder="1" applyAlignment="1">
      <alignment vertical="center"/>
    </xf>
    <xf numFmtId="176" fontId="0" fillId="0" borderId="0" xfId="61" applyNumberFormat="1" applyFont="1" applyFill="1" applyAlignment="1">
      <alignment horizontal="distributed" vertical="center" shrinkToFit="1"/>
      <protection/>
    </xf>
    <xf numFmtId="0" fontId="0" fillId="0" borderId="0" xfId="61" applyFont="1" applyFill="1" applyAlignment="1">
      <alignment horizontal="distributed" vertical="center" shrinkToFit="1"/>
      <protection/>
    </xf>
    <xf numFmtId="0" fontId="2" fillId="0" borderId="0" xfId="61" applyFont="1" applyFill="1" applyAlignment="1">
      <alignment vertical="center" shrinkToFit="1"/>
      <protection/>
    </xf>
    <xf numFmtId="176" fontId="0" fillId="0" borderId="0" xfId="61" applyNumberFormat="1" applyFont="1" applyFill="1">
      <alignment vertic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43" fontId="8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25" fillId="0" borderId="27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38" fontId="8" fillId="0" borderId="27" xfId="0" applyNumberFormat="1" applyFont="1" applyFill="1" applyBorder="1" applyAlignment="1">
      <alignment vertical="center"/>
    </xf>
    <xf numFmtId="38" fontId="8" fillId="0" borderId="18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186" fontId="25" fillId="0" borderId="27" xfId="0" applyNumberFormat="1" applyFont="1" applyFill="1" applyBorder="1" applyAlignment="1">
      <alignment/>
    </xf>
    <xf numFmtId="186" fontId="25" fillId="0" borderId="0" xfId="0" applyNumberFormat="1" applyFont="1" applyFill="1" applyBorder="1" applyAlignment="1">
      <alignment/>
    </xf>
    <xf numFmtId="186" fontId="25" fillId="0" borderId="18" xfId="0" applyNumberFormat="1" applyFont="1" applyFill="1" applyBorder="1" applyAlignment="1">
      <alignment/>
    </xf>
    <xf numFmtId="38" fontId="8" fillId="33" borderId="27" xfId="0" applyNumberFormat="1" applyFont="1" applyFill="1" applyBorder="1" applyAlignment="1">
      <alignment vertical="center"/>
    </xf>
    <xf numFmtId="38" fontId="8" fillId="33" borderId="18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186" fontId="23" fillId="0" borderId="0" xfId="0" applyNumberFormat="1" applyFont="1" applyFill="1" applyAlignment="1">
      <alignment/>
    </xf>
    <xf numFmtId="38" fontId="0" fillId="33" borderId="27" xfId="0" applyNumberFormat="1" applyFont="1" applyFill="1" applyBorder="1" applyAlignment="1">
      <alignment vertical="center"/>
    </xf>
    <xf numFmtId="38" fontId="0" fillId="33" borderId="1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38" fontId="0" fillId="33" borderId="27" xfId="0" applyNumberFormat="1" applyFont="1" applyFill="1" applyBorder="1" applyAlignment="1">
      <alignment horizontal="right" vertical="center"/>
    </xf>
    <xf numFmtId="38" fontId="0" fillId="33" borderId="18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5" fontId="0" fillId="0" borderId="19" xfId="0" applyNumberFormat="1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189" fontId="23" fillId="0" borderId="0" xfId="0" applyNumberFormat="1" applyFont="1" applyFill="1" applyAlignment="1">
      <alignment/>
    </xf>
    <xf numFmtId="0" fontId="23" fillId="0" borderId="0" xfId="0" applyFont="1" applyFill="1" applyAlignment="1">
      <alignment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9" fontId="0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1" fontId="8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7" fontId="15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26" xfId="0" applyNumberFormat="1" applyFont="1" applyFill="1" applyBorder="1" applyAlignment="1">
      <alignment/>
    </xf>
    <xf numFmtId="186" fontId="0" fillId="0" borderId="17" xfId="0" applyNumberFormat="1" applyFont="1" applyFill="1" applyBorder="1" applyAlignment="1">
      <alignment shrinkToFit="1"/>
    </xf>
    <xf numFmtId="186" fontId="0" fillId="0" borderId="16" xfId="0" applyNumberFormat="1" applyFont="1" applyFill="1" applyBorder="1" applyAlignment="1">
      <alignment/>
    </xf>
    <xf numFmtId="186" fontId="0" fillId="0" borderId="31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/>
    </xf>
    <xf numFmtId="186" fontId="0" fillId="0" borderId="32" xfId="0" applyNumberFormat="1" applyFont="1" applyFill="1" applyBorder="1" applyAlignment="1">
      <alignment shrinkToFit="1"/>
    </xf>
    <xf numFmtId="186" fontId="0" fillId="0" borderId="21" xfId="0" applyNumberFormat="1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18" xfId="0" applyNumberFormat="1" applyFont="1" applyFill="1" applyBorder="1" applyAlignment="1">
      <alignment shrinkToFit="1"/>
    </xf>
    <xf numFmtId="186" fontId="0" fillId="0" borderId="24" xfId="0" applyNumberFormat="1" applyFont="1" applyFill="1" applyBorder="1" applyAlignment="1">
      <alignment/>
    </xf>
    <xf numFmtId="186" fontId="0" fillId="0" borderId="13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6" fontId="0" fillId="0" borderId="14" xfId="0" applyNumberFormat="1" applyFont="1" applyFill="1" applyBorder="1" applyAlignment="1">
      <alignment shrinkToFit="1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9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1" fontId="8" fillId="0" borderId="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92" fontId="0" fillId="33" borderId="0" xfId="0" applyNumberFormat="1" applyFont="1" applyFill="1" applyBorder="1" applyAlignment="1">
      <alignment horizontal="right" vertical="center"/>
    </xf>
    <xf numFmtId="192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distributed"/>
    </xf>
    <xf numFmtId="0" fontId="0" fillId="0" borderId="0" xfId="0" applyAlignment="1">
      <alignment vertical="distributed"/>
    </xf>
    <xf numFmtId="0" fontId="2" fillId="0" borderId="19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2" fillId="0" borderId="34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top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distributed"/>
    </xf>
    <xf numFmtId="0" fontId="0" fillId="0" borderId="0" xfId="0" applyFont="1" applyAlignment="1">
      <alignment vertic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distributed"/>
    </xf>
    <xf numFmtId="0" fontId="0" fillId="0" borderId="1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0" xfId="0" applyFont="1" applyBorder="1" applyAlignment="1">
      <alignment horizontal="distributed" vertical="distributed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4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21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2" fillId="0" borderId="26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0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right" vertical="top"/>
    </xf>
    <xf numFmtId="177" fontId="15" fillId="0" borderId="27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41" fontId="30" fillId="0" borderId="27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177" fontId="30" fillId="0" borderId="27" xfId="0" applyNumberFormat="1" applyFont="1" applyFill="1" applyBorder="1" applyAlignment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箇所別レイアウト(案)" xfId="61"/>
    <cellStyle name="未定義" xfId="62"/>
    <cellStyle name="良い" xfId="63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22</xdr:row>
      <xdr:rowOff>0</xdr:rowOff>
    </xdr:from>
    <xdr:to>
      <xdr:col>9</xdr:col>
      <xdr:colOff>771525</xdr:colOff>
      <xdr:row>22</xdr:row>
      <xdr:rowOff>0</xdr:rowOff>
    </xdr:to>
    <xdr:sp>
      <xdr:nvSpPr>
        <xdr:cNvPr id="1" name="WordArt 1"/>
        <xdr:cNvSpPr>
          <a:spLocks/>
        </xdr:cNvSpPr>
      </xdr:nvSpPr>
      <xdr:spPr>
        <a:xfrm>
          <a:off x="1104900" y="2552700"/>
          <a:ext cx="41338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666699"/>
              </a:solidFill>
              <a:latin typeface="ＭＳ Ｐゴシック"/>
              <a:cs typeface="ＭＳ Ｐゴシック"/>
            </a:rPr>
            <a:t>資料提供元一覧の名称の変更を下記のとおりお願いいたします。</a:t>
          </a:r>
        </a:p>
      </xdr:txBody>
    </xdr:sp>
    <xdr:clientData/>
  </xdr:twoCellAnchor>
  <xdr:twoCellAnchor>
    <xdr:from>
      <xdr:col>4</xdr:col>
      <xdr:colOff>514350</xdr:colOff>
      <xdr:row>22</xdr:row>
      <xdr:rowOff>0</xdr:rowOff>
    </xdr:from>
    <xdr:to>
      <xdr:col>9</xdr:col>
      <xdr:colOff>276225</xdr:colOff>
      <xdr:row>22</xdr:row>
      <xdr:rowOff>0</xdr:rowOff>
    </xdr:to>
    <xdr:sp>
      <xdr:nvSpPr>
        <xdr:cNvPr id="2" name="WordArt 2"/>
        <xdr:cNvSpPr>
          <a:spLocks/>
        </xdr:cNvSpPr>
      </xdr:nvSpPr>
      <xdr:spPr>
        <a:xfrm>
          <a:off x="1685925" y="2552700"/>
          <a:ext cx="3057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(</a:t>
          </a:r>
          <a:r>
            <a:rPr lang="en-US" cap="none" sz="900" b="0" i="0" u="none" baseline="0">
              <a:solidFill>
                <a:srgbClr val="FF0000"/>
              </a:solidFill>
            </a:rPr>
            <a:t>変更前</a:t>
          </a:r>
          <a:r>
            <a:rPr lang="en-US" cap="none" sz="900" b="0" i="0" u="none" baseline="0">
              <a:solidFill>
                <a:srgbClr val="FF0000"/>
              </a:solidFill>
            </a:rPr>
            <a:t>)</a:t>
          </a:r>
          <a:r>
            <a:rPr lang="en-US" cap="none" sz="900" b="0" i="0" u="none" baseline="0">
              <a:solidFill>
                <a:srgbClr val="FF0000"/>
              </a:solidFill>
            </a:rPr>
            <a:t>運輸部運輸営業課⇒</a:t>
          </a:r>
          <a:r>
            <a:rPr lang="en-US" cap="none" sz="900" b="0" i="0" u="none" baseline="0">
              <a:solidFill>
                <a:srgbClr val="FF0000"/>
              </a:solidFill>
            </a:rPr>
            <a:t>(</a:t>
          </a:r>
          <a:r>
            <a:rPr lang="en-US" cap="none" sz="900" b="0" i="0" u="none" baseline="0">
              <a:solidFill>
                <a:srgbClr val="FF0000"/>
              </a:solidFill>
            </a:rPr>
            <a:t>変更後</a:t>
          </a:r>
          <a:r>
            <a:rPr lang="en-US" cap="none" sz="900" b="0" i="0" u="none" baseline="0">
              <a:solidFill>
                <a:srgbClr val="FF0000"/>
              </a:solidFill>
            </a:rPr>
            <a:t>)</a:t>
          </a:r>
          <a:r>
            <a:rPr lang="en-US" cap="none" sz="900" b="0" i="0" u="none" baseline="0">
              <a:solidFill>
                <a:srgbClr val="FF0000"/>
              </a:solidFill>
            </a:rPr>
            <a:t>運輸部運輸課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59</xdr:row>
      <xdr:rowOff>66675</xdr:rowOff>
    </xdr:from>
    <xdr:to>
      <xdr:col>14</xdr:col>
      <xdr:colOff>123825</xdr:colOff>
      <xdr:row>60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77100" y="6762750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16</xdr:row>
      <xdr:rowOff>76200</xdr:rowOff>
    </xdr:from>
    <xdr:to>
      <xdr:col>14</xdr:col>
      <xdr:colOff>152400</xdr:colOff>
      <xdr:row>20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010275" y="2019300"/>
          <a:ext cx="95250" cy="485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14</xdr:row>
      <xdr:rowOff>47625</xdr:rowOff>
    </xdr:from>
    <xdr:to>
      <xdr:col>14</xdr:col>
      <xdr:colOff>171450</xdr:colOff>
      <xdr:row>15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029325" y="1743075"/>
          <a:ext cx="952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21</xdr:row>
      <xdr:rowOff>85725</xdr:rowOff>
    </xdr:from>
    <xdr:to>
      <xdr:col>14</xdr:col>
      <xdr:colOff>161925</xdr:colOff>
      <xdr:row>23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019800" y="2647950"/>
          <a:ext cx="95250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-180(2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段目"/>
      <sheetName val="2段目"/>
      <sheetName val="3段目"/>
    </sheetNames>
    <sheetDataSet>
      <sheetData sheetId="1">
        <row r="3">
          <cell r="D3" t="str">
            <v>横浜市</v>
          </cell>
          <cell r="G3" t="str">
            <v>川崎市</v>
          </cell>
          <cell r="J3" t="str">
            <v>相模原市</v>
          </cell>
          <cell r="M3" t="str">
            <v>その他市町村</v>
          </cell>
        </row>
        <row r="4">
          <cell r="D4" t="str">
            <v>実延長</v>
          </cell>
          <cell r="E4" t="str">
            <v>路面別</v>
          </cell>
          <cell r="F4" t="str">
            <v>内訳</v>
          </cell>
          <cell r="G4" t="str">
            <v>実延長</v>
          </cell>
          <cell r="H4" t="str">
            <v>路面別内訳</v>
          </cell>
          <cell r="J4" t="str">
            <v>実延長</v>
          </cell>
          <cell r="K4" t="str">
            <v>路面別内訳</v>
          </cell>
          <cell r="M4" t="str">
            <v>実延長</v>
          </cell>
          <cell r="N4" t="str">
            <v>路面別内訳</v>
          </cell>
        </row>
        <row r="5">
          <cell r="E5" t="str">
            <v>舗装道</v>
          </cell>
          <cell r="F5" t="str">
            <v>砂利道</v>
          </cell>
          <cell r="H5" t="str">
            <v>舗装道</v>
          </cell>
          <cell r="I5" t="str">
            <v>砂利道</v>
          </cell>
          <cell r="K5" t="str">
            <v>舗装道</v>
          </cell>
          <cell r="L5" t="str">
            <v>砂利道</v>
          </cell>
          <cell r="N5" t="str">
            <v>舗装道</v>
          </cell>
          <cell r="O5" t="str">
            <v>砂利道</v>
          </cell>
        </row>
        <row r="6">
          <cell r="D6" t="str">
            <v>km</v>
          </cell>
          <cell r="E6" t="str">
            <v>km</v>
          </cell>
          <cell r="F6" t="str">
            <v>km</v>
          </cell>
          <cell r="G6" t="str">
            <v>km</v>
          </cell>
          <cell r="H6" t="str">
            <v>km</v>
          </cell>
          <cell r="I6" t="str">
            <v>km</v>
          </cell>
          <cell r="J6" t="str">
            <v>km</v>
          </cell>
          <cell r="K6" t="str">
            <v>km</v>
          </cell>
          <cell r="L6" t="str">
            <v>km</v>
          </cell>
          <cell r="M6" t="str">
            <v>km</v>
          </cell>
          <cell r="N6" t="str">
            <v>km</v>
          </cell>
          <cell r="O6" t="str">
            <v>㎞</v>
          </cell>
        </row>
        <row r="7">
          <cell r="D7">
            <v>7532.8</v>
          </cell>
          <cell r="E7">
            <v>7408.7</v>
          </cell>
          <cell r="F7">
            <v>124.1</v>
          </cell>
          <cell r="G7">
            <v>2457</v>
          </cell>
          <cell r="H7">
            <v>2203</v>
          </cell>
          <cell r="I7">
            <v>254</v>
          </cell>
          <cell r="J7">
            <v>2327.2</v>
          </cell>
          <cell r="K7">
            <v>2027</v>
          </cell>
          <cell r="L7">
            <v>301.2</v>
          </cell>
          <cell r="M7">
            <v>11326</v>
          </cell>
          <cell r="N7">
            <v>9755.2</v>
          </cell>
          <cell r="O7">
            <v>1570.8</v>
          </cell>
        </row>
        <row r="8">
          <cell r="D8">
            <v>7560.302</v>
          </cell>
          <cell r="E8">
            <v>7434.865</v>
          </cell>
          <cell r="F8">
            <v>125.437</v>
          </cell>
          <cell r="G8">
            <v>2458.99</v>
          </cell>
          <cell r="H8">
            <v>2207.985</v>
          </cell>
          <cell r="I8">
            <v>251.005</v>
          </cell>
          <cell r="J8">
            <v>2332.37</v>
          </cell>
          <cell r="K8">
            <v>2027</v>
          </cell>
          <cell r="L8">
            <v>300.715</v>
          </cell>
          <cell r="M8">
            <v>11426.345</v>
          </cell>
          <cell r="N8">
            <v>9896.042</v>
          </cell>
          <cell r="O8">
            <v>1530.303</v>
          </cell>
        </row>
        <row r="9">
          <cell r="D9">
            <v>7559.039</v>
          </cell>
          <cell r="E9">
            <v>7433.596</v>
          </cell>
          <cell r="F9">
            <v>125.443</v>
          </cell>
          <cell r="G9">
            <v>2463.441</v>
          </cell>
          <cell r="H9">
            <v>2214.109</v>
          </cell>
          <cell r="I9">
            <v>249.332</v>
          </cell>
          <cell r="J9">
            <v>2334.289</v>
          </cell>
          <cell r="K9">
            <v>2033.632</v>
          </cell>
          <cell r="L9">
            <v>300.657</v>
          </cell>
          <cell r="M9">
            <v>11510.847</v>
          </cell>
          <cell r="N9">
            <v>9991.925</v>
          </cell>
          <cell r="O9">
            <v>1518.922</v>
          </cell>
        </row>
        <row r="11"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  <cell r="O11" t="str">
            <v>-</v>
          </cell>
        </row>
        <row r="12">
          <cell r="D12">
            <v>15.461</v>
          </cell>
          <cell r="E12">
            <v>15.461</v>
          </cell>
          <cell r="F12" t="str">
            <v>-</v>
          </cell>
          <cell r="G12">
            <v>17.72</v>
          </cell>
          <cell r="H12">
            <v>17.72</v>
          </cell>
          <cell r="I12" t="str">
            <v>-</v>
          </cell>
          <cell r="J12">
            <v>51.561</v>
          </cell>
          <cell r="K12">
            <v>50.632</v>
          </cell>
          <cell r="L12">
            <v>0.929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D13">
            <v>122.017</v>
          </cell>
          <cell r="E13">
            <v>122.017</v>
          </cell>
          <cell r="F13" t="str">
            <v>-</v>
          </cell>
          <cell r="G13">
            <v>54.307</v>
          </cell>
          <cell r="H13">
            <v>54.307</v>
          </cell>
          <cell r="I13" t="str">
            <v>-</v>
          </cell>
          <cell r="J13">
            <v>84.205</v>
          </cell>
          <cell r="K13">
            <v>75.203</v>
          </cell>
          <cell r="L13">
            <v>9.002</v>
          </cell>
          <cell r="M13">
            <v>2.417</v>
          </cell>
          <cell r="N13">
            <v>2.417</v>
          </cell>
          <cell r="O13" t="str">
            <v>-</v>
          </cell>
        </row>
        <row r="14">
          <cell r="D14">
            <v>78.121</v>
          </cell>
          <cell r="E14">
            <v>78.121</v>
          </cell>
          <cell r="F14" t="str">
            <v>-</v>
          </cell>
          <cell r="G14">
            <v>19.278</v>
          </cell>
          <cell r="H14">
            <v>19.278</v>
          </cell>
          <cell r="I14" t="str">
            <v>-</v>
          </cell>
          <cell r="J14">
            <v>103.279</v>
          </cell>
          <cell r="K14">
            <v>96.966</v>
          </cell>
          <cell r="L14">
            <v>6.313</v>
          </cell>
          <cell r="M14">
            <v>0.084</v>
          </cell>
          <cell r="N14">
            <v>0.084</v>
          </cell>
          <cell r="O14" t="str">
            <v>-</v>
          </cell>
        </row>
        <row r="15">
          <cell r="D15">
            <v>7343.44</v>
          </cell>
          <cell r="E15">
            <v>7217.997</v>
          </cell>
          <cell r="F15">
            <v>125.443</v>
          </cell>
          <cell r="G15">
            <v>2372.136</v>
          </cell>
          <cell r="H15">
            <v>2122.804</v>
          </cell>
          <cell r="I15">
            <v>249.332</v>
          </cell>
          <cell r="J15">
            <v>2095.244</v>
          </cell>
          <cell r="K15">
            <v>1810.831</v>
          </cell>
          <cell r="L15">
            <v>284.413</v>
          </cell>
          <cell r="M15">
            <v>11508.346</v>
          </cell>
          <cell r="N15">
            <v>9989.424</v>
          </cell>
          <cell r="O15">
            <v>1518.922</v>
          </cell>
        </row>
      </sheetData>
      <sheetData sheetId="2">
        <row r="11">
          <cell r="D11">
            <v>82.734</v>
          </cell>
          <cell r="E11">
            <v>82.734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</row>
        <row r="12">
          <cell r="D12">
            <v>140.189</v>
          </cell>
          <cell r="E12">
            <v>140.189</v>
          </cell>
          <cell r="F12" t="str">
            <v>-</v>
          </cell>
          <cell r="G12" t="str">
            <v>-</v>
          </cell>
          <cell r="H12">
            <v>4.536</v>
          </cell>
          <cell r="I12">
            <v>4.536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>
            <v>7.277</v>
          </cell>
          <cell r="I13">
            <v>7.277</v>
          </cell>
        </row>
        <row r="14">
          <cell r="D14" t="str">
            <v>-</v>
          </cell>
          <cell r="E14" t="str">
            <v>-</v>
          </cell>
          <cell r="F14">
            <v>51.802</v>
          </cell>
          <cell r="G14">
            <v>51.802</v>
          </cell>
          <cell r="H14" t="str">
            <v>-</v>
          </cell>
          <cell r="I14" t="str">
            <v>-</v>
          </cell>
        </row>
        <row r="15">
          <cell r="D15" t="str">
            <v>-</v>
          </cell>
          <cell r="E15" t="str">
            <v>-</v>
          </cell>
          <cell r="F15">
            <v>20.132</v>
          </cell>
          <cell r="G15">
            <v>20.132</v>
          </cell>
          <cell r="H15" t="str">
            <v>-</v>
          </cell>
          <cell r="I15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="130" zoomScaleNormal="130" zoomScalePageLayoutView="0" workbookViewId="0" topLeftCell="A1">
      <pane xSplit="7" ySplit="4" topLeftCell="H1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9" sqref="C19:E19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3" customHeight="1" thickBot="1">
      <c r="K1" s="33"/>
    </row>
    <row r="2" spans="1:11" ht="6" customHeight="1" thickTop="1">
      <c r="A2" s="4"/>
      <c r="B2" s="467" t="s">
        <v>0</v>
      </c>
      <c r="C2" s="467"/>
      <c r="D2" s="467"/>
      <c r="E2" s="467"/>
      <c r="F2" s="5"/>
      <c r="G2" s="464" t="s">
        <v>85</v>
      </c>
      <c r="H2" s="466" t="s">
        <v>86</v>
      </c>
      <c r="I2" s="6"/>
      <c r="J2" s="6"/>
      <c r="K2" s="33"/>
    </row>
    <row r="3" spans="1:11" ht="20.25" customHeight="1">
      <c r="A3" s="7"/>
      <c r="B3" s="468"/>
      <c r="C3" s="468"/>
      <c r="D3" s="468"/>
      <c r="E3" s="468"/>
      <c r="F3" s="8"/>
      <c r="G3" s="465"/>
      <c r="H3" s="465"/>
      <c r="I3" s="9" t="s">
        <v>39</v>
      </c>
      <c r="J3" s="10" t="s">
        <v>40</v>
      </c>
      <c r="K3" s="33"/>
    </row>
    <row r="4" spans="1:11" ht="3.75" customHeight="1">
      <c r="A4" s="11"/>
      <c r="B4" s="12"/>
      <c r="C4" s="12"/>
      <c r="D4" s="12"/>
      <c r="E4" s="12"/>
      <c r="F4" s="13"/>
      <c r="G4" s="14"/>
      <c r="H4" s="14"/>
      <c r="I4" s="15"/>
      <c r="J4" s="15"/>
      <c r="K4" s="33"/>
    </row>
    <row r="5" spans="1:11" ht="12" customHeight="1">
      <c r="A5" s="16" t="s">
        <v>38</v>
      </c>
      <c r="B5" s="469" t="s">
        <v>78</v>
      </c>
      <c r="C5" s="469"/>
      <c r="D5" s="469"/>
      <c r="E5" s="469"/>
      <c r="F5" s="17" t="s">
        <v>42</v>
      </c>
      <c r="G5" s="1"/>
      <c r="H5" s="1"/>
      <c r="I5" s="1" t="s">
        <v>79</v>
      </c>
      <c r="J5" s="1"/>
      <c r="K5" s="33"/>
    </row>
    <row r="6" spans="1:11" ht="12" customHeight="1">
      <c r="A6" s="11"/>
      <c r="B6" s="11"/>
      <c r="C6" s="470" t="s">
        <v>1</v>
      </c>
      <c r="D6" s="470"/>
      <c r="E6" s="470"/>
      <c r="F6" s="17"/>
      <c r="G6" s="29">
        <v>67634500</v>
      </c>
      <c r="H6" s="29">
        <v>67762615</v>
      </c>
      <c r="I6" s="32" t="s">
        <v>84</v>
      </c>
      <c r="J6" s="32" t="s">
        <v>84</v>
      </c>
      <c r="K6" s="33"/>
    </row>
    <row r="7" spans="1:11" ht="12" customHeight="1">
      <c r="A7" s="11"/>
      <c r="B7" s="11"/>
      <c r="C7" s="470" t="s">
        <v>2</v>
      </c>
      <c r="D7" s="470"/>
      <c r="E7" s="470"/>
      <c r="F7" s="17"/>
      <c r="G7" s="29">
        <v>9183035</v>
      </c>
      <c r="H7" s="29">
        <v>9207855</v>
      </c>
      <c r="I7" s="32" t="s">
        <v>84</v>
      </c>
      <c r="J7" s="32" t="s">
        <v>84</v>
      </c>
      <c r="K7" s="33"/>
    </row>
    <row r="8" spans="1:11" ht="12" customHeight="1">
      <c r="A8" s="11"/>
      <c r="B8" s="11"/>
      <c r="C8" s="470" t="s">
        <v>3</v>
      </c>
      <c r="D8" s="470"/>
      <c r="E8" s="470"/>
      <c r="F8" s="17"/>
      <c r="G8" s="29">
        <v>27982725</v>
      </c>
      <c r="H8" s="29">
        <v>27902425</v>
      </c>
      <c r="I8" s="32" t="s">
        <v>84</v>
      </c>
      <c r="J8" s="32" t="s">
        <v>84</v>
      </c>
      <c r="K8" s="33"/>
    </row>
    <row r="9" spans="1:11" ht="12" customHeight="1">
      <c r="A9" s="11"/>
      <c r="B9" s="11"/>
      <c r="C9" s="470" t="s">
        <v>4</v>
      </c>
      <c r="D9" s="470"/>
      <c r="E9" s="470"/>
      <c r="F9" s="17"/>
      <c r="G9" s="29">
        <v>7696755</v>
      </c>
      <c r="H9" s="29">
        <v>7495640</v>
      </c>
      <c r="I9" s="32" t="s">
        <v>84</v>
      </c>
      <c r="J9" s="32" t="s">
        <v>84</v>
      </c>
      <c r="K9" s="33"/>
    </row>
    <row r="10" spans="1:11" ht="12" customHeight="1">
      <c r="A10" s="11"/>
      <c r="B10" s="11"/>
      <c r="C10" s="470" t="s">
        <v>5</v>
      </c>
      <c r="D10" s="470"/>
      <c r="E10" s="470"/>
      <c r="F10" s="17"/>
      <c r="G10" s="29">
        <v>11302225</v>
      </c>
      <c r="H10" s="29">
        <v>11539475</v>
      </c>
      <c r="I10" s="32" t="s">
        <v>84</v>
      </c>
      <c r="J10" s="32" t="s">
        <v>84</v>
      </c>
      <c r="K10" s="33"/>
    </row>
    <row r="11" spans="1:11" ht="5.25" customHeight="1">
      <c r="A11" s="11"/>
      <c r="B11" s="11"/>
      <c r="C11" s="18"/>
      <c r="D11" s="18"/>
      <c r="E11" s="18"/>
      <c r="F11" s="17"/>
      <c r="G11" s="29"/>
      <c r="H11" s="29"/>
      <c r="I11" s="31"/>
      <c r="J11" s="29"/>
      <c r="K11" s="33"/>
    </row>
    <row r="12" spans="1:11" ht="12" customHeight="1">
      <c r="A12" s="11"/>
      <c r="B12" s="11"/>
      <c r="C12" s="470" t="s">
        <v>6</v>
      </c>
      <c r="D12" s="470"/>
      <c r="E12" s="470"/>
      <c r="F12" s="17"/>
      <c r="G12" s="29">
        <v>145288980</v>
      </c>
      <c r="H12" s="29">
        <v>144138500</v>
      </c>
      <c r="I12" s="32" t="s">
        <v>84</v>
      </c>
      <c r="J12" s="32" t="s">
        <v>84</v>
      </c>
      <c r="K12" s="33"/>
    </row>
    <row r="13" spans="1:11" ht="12" customHeight="1">
      <c r="A13" s="11"/>
      <c r="B13" s="11"/>
      <c r="C13" s="470" t="s">
        <v>7</v>
      </c>
      <c r="D13" s="470"/>
      <c r="E13" s="470"/>
      <c r="F13" s="17"/>
      <c r="G13" s="29">
        <v>11627075</v>
      </c>
      <c r="H13" s="29">
        <v>11655180</v>
      </c>
      <c r="I13" s="32" t="s">
        <v>84</v>
      </c>
      <c r="J13" s="32" t="s">
        <v>84</v>
      </c>
      <c r="K13" s="33"/>
    </row>
    <row r="14" spans="1:11" ht="12" customHeight="1">
      <c r="A14" s="11"/>
      <c r="B14" s="11"/>
      <c r="C14" s="470" t="s">
        <v>8</v>
      </c>
      <c r="D14" s="470"/>
      <c r="E14" s="470"/>
      <c r="F14" s="17"/>
      <c r="G14" s="29">
        <v>21080210</v>
      </c>
      <c r="H14" s="29">
        <v>20994800</v>
      </c>
      <c r="I14" s="32" t="s">
        <v>84</v>
      </c>
      <c r="J14" s="32" t="s">
        <v>84</v>
      </c>
      <c r="K14" s="33"/>
    </row>
    <row r="15" spans="1:11" ht="12" customHeight="1">
      <c r="A15" s="11"/>
      <c r="B15" s="11"/>
      <c r="C15" s="470" t="s">
        <v>9</v>
      </c>
      <c r="D15" s="470"/>
      <c r="E15" s="470"/>
      <c r="F15" s="17"/>
      <c r="G15" s="29">
        <v>38566630</v>
      </c>
      <c r="H15" s="29">
        <v>38521370</v>
      </c>
      <c r="I15" s="32" t="s">
        <v>84</v>
      </c>
      <c r="J15" s="32" t="s">
        <v>84</v>
      </c>
      <c r="K15" s="33"/>
    </row>
    <row r="16" spans="1:11" ht="12" customHeight="1">
      <c r="A16" s="11"/>
      <c r="B16" s="11"/>
      <c r="C16" s="470" t="s">
        <v>10</v>
      </c>
      <c r="D16" s="470"/>
      <c r="E16" s="470"/>
      <c r="F16" s="17"/>
      <c r="G16" s="29">
        <v>34192835</v>
      </c>
      <c r="H16" s="29">
        <v>34089905</v>
      </c>
      <c r="I16" s="32" t="s">
        <v>84</v>
      </c>
      <c r="J16" s="32" t="s">
        <v>84</v>
      </c>
      <c r="K16" s="33"/>
    </row>
    <row r="17" spans="1:11" ht="5.25" customHeight="1">
      <c r="A17" s="11"/>
      <c r="B17" s="11"/>
      <c r="C17" s="18"/>
      <c r="D17" s="18"/>
      <c r="E17" s="18"/>
      <c r="F17" s="17"/>
      <c r="G17" s="29"/>
      <c r="H17" s="29"/>
      <c r="I17" s="29"/>
      <c r="J17" s="29"/>
      <c r="K17" s="33"/>
    </row>
    <row r="18" spans="1:11" ht="12" customHeight="1">
      <c r="A18" s="11"/>
      <c r="B18" s="11"/>
      <c r="C18" s="470" t="s">
        <v>11</v>
      </c>
      <c r="D18" s="470"/>
      <c r="E18" s="470"/>
      <c r="F18" s="17"/>
      <c r="G18" s="29">
        <v>37333660</v>
      </c>
      <c r="H18" s="29">
        <v>37249710</v>
      </c>
      <c r="I18" s="32" t="s">
        <v>84</v>
      </c>
      <c r="J18" s="32" t="s">
        <v>84</v>
      </c>
      <c r="K18" s="33"/>
    </row>
    <row r="19" spans="1:11" ht="12" customHeight="1">
      <c r="A19" s="11"/>
      <c r="B19" s="11"/>
      <c r="C19" s="470" t="s">
        <v>12</v>
      </c>
      <c r="D19" s="470"/>
      <c r="E19" s="470"/>
      <c r="F19" s="17"/>
      <c r="G19" s="29">
        <v>16730505</v>
      </c>
      <c r="H19" s="29">
        <v>18324095</v>
      </c>
      <c r="I19" s="32" t="s">
        <v>84</v>
      </c>
      <c r="J19" s="32" t="s">
        <v>84</v>
      </c>
      <c r="K19" s="33"/>
    </row>
    <row r="20" spans="1:11" ht="12" customHeight="1">
      <c r="A20" s="11"/>
      <c r="B20" s="11"/>
      <c r="C20" s="470" t="s">
        <v>13</v>
      </c>
      <c r="D20" s="470"/>
      <c r="E20" s="470"/>
      <c r="F20" s="17"/>
      <c r="G20" s="29">
        <v>19928635</v>
      </c>
      <c r="H20" s="29">
        <v>19879725</v>
      </c>
      <c r="I20" s="32" t="s">
        <v>84</v>
      </c>
      <c r="J20" s="32" t="s">
        <v>84</v>
      </c>
      <c r="K20" s="33"/>
    </row>
    <row r="21" spans="1:11" ht="12" customHeight="1">
      <c r="A21" s="11"/>
      <c r="B21" s="11"/>
      <c r="C21" s="470" t="s">
        <v>14</v>
      </c>
      <c r="D21" s="470"/>
      <c r="E21" s="470"/>
      <c r="F21" s="17"/>
      <c r="G21" s="29">
        <v>21883575</v>
      </c>
      <c r="H21" s="29">
        <v>21811305</v>
      </c>
      <c r="I21" s="32" t="s">
        <v>84</v>
      </c>
      <c r="J21" s="32" t="s">
        <v>84</v>
      </c>
      <c r="K21" s="33"/>
    </row>
    <row r="22" spans="1:11" ht="12" customHeight="1">
      <c r="A22" s="11"/>
      <c r="B22" s="11"/>
      <c r="C22" s="470" t="s">
        <v>15</v>
      </c>
      <c r="D22" s="470"/>
      <c r="E22" s="470"/>
      <c r="F22" s="17"/>
      <c r="G22" s="29">
        <v>2760860</v>
      </c>
      <c r="H22" s="29">
        <v>2775825</v>
      </c>
      <c r="I22" s="32" t="s">
        <v>84</v>
      </c>
      <c r="J22" s="32" t="s">
        <v>84</v>
      </c>
      <c r="K22" s="33"/>
    </row>
    <row r="23" spans="1:11" ht="5.25" customHeight="1">
      <c r="A23" s="11"/>
      <c r="B23" s="11"/>
      <c r="C23" s="18"/>
      <c r="D23" s="18"/>
      <c r="E23" s="18"/>
      <c r="F23" s="17"/>
      <c r="G23" s="29"/>
      <c r="H23" s="29"/>
      <c r="I23" s="29"/>
      <c r="J23" s="29"/>
      <c r="K23" s="33"/>
    </row>
    <row r="24" spans="1:11" ht="12" customHeight="1">
      <c r="A24" s="11"/>
      <c r="B24" s="11"/>
      <c r="C24" s="470" t="s">
        <v>16</v>
      </c>
      <c r="D24" s="470"/>
      <c r="E24" s="470"/>
      <c r="F24" s="17"/>
      <c r="G24" s="29">
        <v>5125330</v>
      </c>
      <c r="H24" s="29">
        <v>5059265</v>
      </c>
      <c r="I24" s="32" t="s">
        <v>84</v>
      </c>
      <c r="J24" s="32" t="s">
        <v>84</v>
      </c>
      <c r="K24" s="33"/>
    </row>
    <row r="25" spans="1:11" ht="12" customHeight="1">
      <c r="A25" s="11"/>
      <c r="B25" s="11"/>
      <c r="C25" s="470" t="s">
        <v>17</v>
      </c>
      <c r="D25" s="470"/>
      <c r="E25" s="470"/>
      <c r="F25" s="17"/>
      <c r="G25" s="29">
        <v>2350965</v>
      </c>
      <c r="H25" s="29">
        <v>2322860</v>
      </c>
      <c r="I25" s="32" t="s">
        <v>84</v>
      </c>
      <c r="J25" s="32" t="s">
        <v>84</v>
      </c>
      <c r="K25" s="33"/>
    </row>
    <row r="26" spans="1:11" ht="12" customHeight="1">
      <c r="A26" s="11"/>
      <c r="B26" s="11"/>
      <c r="C26" s="470" t="s">
        <v>18</v>
      </c>
      <c r="D26" s="470"/>
      <c r="E26" s="470"/>
      <c r="F26" s="17"/>
      <c r="G26" s="29">
        <v>4596445</v>
      </c>
      <c r="H26" s="29">
        <v>4571625</v>
      </c>
      <c r="I26" s="32" t="s">
        <v>84</v>
      </c>
      <c r="J26" s="32" t="s">
        <v>84</v>
      </c>
      <c r="K26" s="33"/>
    </row>
    <row r="27" spans="1:11" ht="12" customHeight="1">
      <c r="A27" s="11"/>
      <c r="B27" s="11"/>
      <c r="C27" s="470" t="s">
        <v>19</v>
      </c>
      <c r="D27" s="470"/>
      <c r="E27" s="470"/>
      <c r="F27" s="17"/>
      <c r="G27" s="29">
        <v>11863595</v>
      </c>
      <c r="H27" s="29">
        <v>11851185</v>
      </c>
      <c r="I27" s="32" t="s">
        <v>84</v>
      </c>
      <c r="J27" s="32" t="s">
        <v>84</v>
      </c>
      <c r="K27" s="33"/>
    </row>
    <row r="28" spans="1:11" ht="12" customHeight="1">
      <c r="A28" s="11"/>
      <c r="B28" s="11"/>
      <c r="C28" s="470" t="s">
        <v>20</v>
      </c>
      <c r="D28" s="470"/>
      <c r="E28" s="470"/>
      <c r="F28" s="17"/>
      <c r="G28" s="29">
        <v>525600</v>
      </c>
      <c r="H28" s="29">
        <v>507715</v>
      </c>
      <c r="I28" s="32" t="s">
        <v>84</v>
      </c>
      <c r="J28" s="32" t="s">
        <v>84</v>
      </c>
      <c r="K28" s="33"/>
    </row>
    <row r="29" spans="1:11" ht="5.25" customHeight="1">
      <c r="A29" s="11"/>
      <c r="B29" s="11"/>
      <c r="C29" s="18"/>
      <c r="D29" s="18"/>
      <c r="E29" s="18"/>
      <c r="F29" s="17"/>
      <c r="G29" s="29"/>
      <c r="H29" s="29"/>
      <c r="I29" s="29"/>
      <c r="J29" s="29"/>
      <c r="K29" s="33"/>
    </row>
    <row r="30" spans="1:11" ht="12" customHeight="1">
      <c r="A30" s="11"/>
      <c r="B30" s="11"/>
      <c r="C30" s="470" t="s">
        <v>21</v>
      </c>
      <c r="D30" s="470"/>
      <c r="E30" s="470"/>
      <c r="F30" s="17"/>
      <c r="G30" s="29">
        <v>1380065</v>
      </c>
      <c r="H30" s="29">
        <v>1339185</v>
      </c>
      <c r="I30" s="32" t="s">
        <v>84</v>
      </c>
      <c r="J30" s="32" t="s">
        <v>84</v>
      </c>
      <c r="K30" s="33"/>
    </row>
    <row r="31" spans="1:11" ht="12" customHeight="1">
      <c r="A31" s="11"/>
      <c r="B31" s="11"/>
      <c r="C31" s="470" t="s">
        <v>22</v>
      </c>
      <c r="D31" s="470"/>
      <c r="E31" s="470"/>
      <c r="F31" s="17"/>
      <c r="G31" s="29">
        <v>2213725</v>
      </c>
      <c r="H31" s="29">
        <v>2181240</v>
      </c>
      <c r="I31" s="32" t="s">
        <v>84</v>
      </c>
      <c r="J31" s="32" t="s">
        <v>84</v>
      </c>
      <c r="K31" s="33"/>
    </row>
    <row r="32" spans="1:11" ht="5.25" customHeight="1">
      <c r="A32" s="11"/>
      <c r="B32" s="11"/>
      <c r="C32" s="11"/>
      <c r="D32" s="11"/>
      <c r="E32" s="11"/>
      <c r="F32" s="17"/>
      <c r="G32" s="29"/>
      <c r="H32" s="29"/>
      <c r="I32" s="29"/>
      <c r="J32" s="29"/>
      <c r="K32" s="33"/>
    </row>
    <row r="33" spans="1:11" ht="12" customHeight="1">
      <c r="A33" s="16" t="s">
        <v>37</v>
      </c>
      <c r="B33" s="471" t="s">
        <v>80</v>
      </c>
      <c r="C33" s="471"/>
      <c r="D33" s="472"/>
      <c r="E33" s="472"/>
      <c r="F33" s="17" t="s">
        <v>83</v>
      </c>
      <c r="G33" s="29"/>
      <c r="H33" s="29"/>
      <c r="I33" s="29"/>
      <c r="J33" s="29"/>
      <c r="K33" s="33"/>
    </row>
    <row r="34" spans="1:11" ht="12" customHeight="1">
      <c r="A34" s="11"/>
      <c r="B34" s="11"/>
      <c r="C34" s="470" t="s">
        <v>23</v>
      </c>
      <c r="D34" s="470"/>
      <c r="E34" s="470"/>
      <c r="F34" s="17"/>
      <c r="G34" s="29">
        <v>14569340</v>
      </c>
      <c r="H34" s="29">
        <v>14614965</v>
      </c>
      <c r="I34" s="32" t="s">
        <v>84</v>
      </c>
      <c r="J34" s="32" t="s">
        <v>84</v>
      </c>
      <c r="K34" s="33"/>
    </row>
    <row r="35" spans="1:11" ht="12" customHeight="1">
      <c r="A35" s="11"/>
      <c r="B35" s="11"/>
      <c r="C35" s="470" t="s">
        <v>24</v>
      </c>
      <c r="D35" s="470"/>
      <c r="E35" s="470"/>
      <c r="F35" s="17"/>
      <c r="G35" s="29">
        <v>10478420</v>
      </c>
      <c r="H35" s="29">
        <v>10454330</v>
      </c>
      <c r="I35" s="32" t="s">
        <v>84</v>
      </c>
      <c r="J35" s="32" t="s">
        <v>84</v>
      </c>
      <c r="K35" s="33"/>
    </row>
    <row r="36" spans="1:11" ht="12" customHeight="1">
      <c r="A36" s="11"/>
      <c r="B36" s="11"/>
      <c r="C36" s="470" t="s">
        <v>25</v>
      </c>
      <c r="D36" s="470"/>
      <c r="E36" s="470"/>
      <c r="F36" s="17"/>
      <c r="G36" s="29">
        <v>2135980</v>
      </c>
      <c r="H36" s="29">
        <v>2084150</v>
      </c>
      <c r="I36" s="32" t="s">
        <v>84</v>
      </c>
      <c r="J36" s="32" t="s">
        <v>84</v>
      </c>
      <c r="K36" s="33"/>
    </row>
    <row r="37" spans="1:11" ht="12" customHeight="1">
      <c r="A37" s="11"/>
      <c r="B37" s="11"/>
      <c r="C37" s="470" t="s">
        <v>26</v>
      </c>
      <c r="D37" s="470"/>
      <c r="E37" s="470"/>
      <c r="F37" s="17"/>
      <c r="G37" s="29">
        <v>3316755</v>
      </c>
      <c r="H37" s="29">
        <v>3321500</v>
      </c>
      <c r="I37" s="32" t="s">
        <v>84</v>
      </c>
      <c r="J37" s="32" t="s">
        <v>84</v>
      </c>
      <c r="K37" s="33"/>
    </row>
    <row r="38" spans="1:11" ht="5.25" customHeight="1">
      <c r="A38" s="11"/>
      <c r="B38" s="11"/>
      <c r="C38" s="11"/>
      <c r="D38" s="11"/>
      <c r="E38" s="11"/>
      <c r="F38" s="17"/>
      <c r="G38" s="29"/>
      <c r="H38" s="29"/>
      <c r="I38" s="29"/>
      <c r="J38" s="29"/>
      <c r="K38" s="33"/>
    </row>
    <row r="39" spans="1:11" ht="12" customHeight="1">
      <c r="A39" s="16" t="s">
        <v>37</v>
      </c>
      <c r="B39" s="471" t="s">
        <v>81</v>
      </c>
      <c r="C39" s="471"/>
      <c r="D39" s="472"/>
      <c r="E39" s="472"/>
      <c r="F39" s="17" t="s">
        <v>83</v>
      </c>
      <c r="G39" s="29"/>
      <c r="H39" s="29"/>
      <c r="I39" s="29"/>
      <c r="J39" s="29"/>
      <c r="K39" s="33"/>
    </row>
    <row r="40" spans="1:11" ht="12" customHeight="1">
      <c r="A40" s="11"/>
      <c r="B40" s="11"/>
      <c r="C40" s="470" t="s">
        <v>27</v>
      </c>
      <c r="D40" s="470"/>
      <c r="E40" s="470"/>
      <c r="F40" s="17"/>
      <c r="G40" s="29">
        <v>22460640</v>
      </c>
      <c r="H40" s="29">
        <v>22370120</v>
      </c>
      <c r="I40" s="32" t="s">
        <v>84</v>
      </c>
      <c r="J40" s="32" t="s">
        <v>84</v>
      </c>
      <c r="K40" s="33"/>
    </row>
    <row r="41" spans="1:11" ht="12" customHeight="1">
      <c r="A41" s="11"/>
      <c r="B41" s="11"/>
      <c r="C41" s="470" t="s">
        <v>28</v>
      </c>
      <c r="D41" s="470"/>
      <c r="E41" s="470"/>
      <c r="F41" s="17"/>
      <c r="G41" s="29">
        <v>20173550</v>
      </c>
      <c r="H41" s="29">
        <v>20297650</v>
      </c>
      <c r="I41" s="32" t="s">
        <v>84</v>
      </c>
      <c r="J41" s="32" t="s">
        <v>84</v>
      </c>
      <c r="K41" s="33"/>
    </row>
    <row r="42" spans="1:11" ht="12" customHeight="1">
      <c r="A42" s="11"/>
      <c r="B42" s="11"/>
      <c r="C42" s="470" t="s">
        <v>29</v>
      </c>
      <c r="D42" s="470"/>
      <c r="E42" s="470"/>
      <c r="F42" s="17"/>
      <c r="G42" s="29">
        <v>12514390</v>
      </c>
      <c r="H42" s="29">
        <v>12464020</v>
      </c>
      <c r="I42" s="32" t="s">
        <v>84</v>
      </c>
      <c r="J42" s="32" t="s">
        <v>84</v>
      </c>
      <c r="K42" s="33"/>
    </row>
    <row r="43" spans="1:11" ht="12" customHeight="1">
      <c r="A43" s="11"/>
      <c r="B43" s="11"/>
      <c r="C43" s="470" t="s">
        <v>30</v>
      </c>
      <c r="D43" s="470"/>
      <c r="E43" s="470"/>
      <c r="F43" s="17"/>
      <c r="G43" s="29">
        <v>13390390</v>
      </c>
      <c r="H43" s="29">
        <v>13254610</v>
      </c>
      <c r="I43" s="32" t="s">
        <v>84</v>
      </c>
      <c r="J43" s="32" t="s">
        <v>84</v>
      </c>
      <c r="K43" s="33"/>
    </row>
    <row r="44" spans="1:11" ht="12" customHeight="1">
      <c r="A44" s="11"/>
      <c r="B44" s="11"/>
      <c r="C44" s="470" t="s">
        <v>31</v>
      </c>
      <c r="D44" s="470"/>
      <c r="E44" s="470"/>
      <c r="F44" s="17"/>
      <c r="G44" s="29">
        <v>12135520</v>
      </c>
      <c r="H44" s="29">
        <v>12157055</v>
      </c>
      <c r="I44" s="32" t="s">
        <v>84</v>
      </c>
      <c r="J44" s="32" t="s">
        <v>84</v>
      </c>
      <c r="K44" s="33"/>
    </row>
    <row r="45" spans="1:11" ht="5.25" customHeight="1">
      <c r="A45" s="11"/>
      <c r="B45" s="11"/>
      <c r="C45" s="11"/>
      <c r="D45" s="11"/>
      <c r="E45" s="11"/>
      <c r="F45" s="17"/>
      <c r="G45" s="29"/>
      <c r="H45" s="29"/>
      <c r="I45" s="29"/>
      <c r="J45" s="29"/>
      <c r="K45" s="33"/>
    </row>
    <row r="46" spans="1:11" ht="12" customHeight="1">
      <c r="A46" s="16" t="s">
        <v>37</v>
      </c>
      <c r="B46" s="470" t="s">
        <v>82</v>
      </c>
      <c r="C46" s="470"/>
      <c r="D46" s="474"/>
      <c r="E46" s="474"/>
      <c r="F46" s="17" t="s">
        <v>83</v>
      </c>
      <c r="G46" s="29"/>
      <c r="H46" s="29"/>
      <c r="I46" s="29"/>
      <c r="J46" s="29"/>
      <c r="K46" s="33"/>
    </row>
    <row r="47" spans="1:11" ht="12" customHeight="1">
      <c r="A47" s="11"/>
      <c r="B47" s="11"/>
      <c r="C47" s="470" t="s">
        <v>32</v>
      </c>
      <c r="D47" s="470"/>
      <c r="E47" s="470"/>
      <c r="F47" s="17"/>
      <c r="G47" s="29">
        <v>1745065</v>
      </c>
      <c r="H47" s="29">
        <v>1750175</v>
      </c>
      <c r="I47" s="32" t="s">
        <v>84</v>
      </c>
      <c r="J47" s="32" t="s">
        <v>84</v>
      </c>
      <c r="K47" s="33"/>
    </row>
    <row r="48" spans="1:11" ht="12" customHeight="1">
      <c r="A48" s="11"/>
      <c r="B48" s="11"/>
      <c r="C48" s="470" t="s">
        <v>33</v>
      </c>
      <c r="D48" s="470"/>
      <c r="E48" s="470"/>
      <c r="F48" s="17"/>
      <c r="G48" s="29">
        <v>2410460</v>
      </c>
      <c r="H48" s="29">
        <v>2403160</v>
      </c>
      <c r="I48" s="32" t="s">
        <v>84</v>
      </c>
      <c r="J48" s="32" t="s">
        <v>84</v>
      </c>
      <c r="K48" s="33"/>
    </row>
    <row r="49" spans="1:11" ht="12" customHeight="1">
      <c r="A49" s="11"/>
      <c r="B49" s="11"/>
      <c r="C49" s="470" t="s">
        <v>34</v>
      </c>
      <c r="D49" s="470"/>
      <c r="E49" s="470"/>
      <c r="F49" s="17"/>
      <c r="G49" s="29">
        <v>2306435</v>
      </c>
      <c r="H49" s="29">
        <v>2228690</v>
      </c>
      <c r="I49" s="32" t="s">
        <v>84</v>
      </c>
      <c r="J49" s="32" t="s">
        <v>84</v>
      </c>
      <c r="K49" s="33"/>
    </row>
    <row r="50" spans="1:11" ht="12" customHeight="1">
      <c r="A50" s="11"/>
      <c r="B50" s="11"/>
      <c r="C50" s="470" t="s">
        <v>35</v>
      </c>
      <c r="D50" s="470"/>
      <c r="E50" s="470"/>
      <c r="F50" s="17"/>
      <c r="G50" s="29">
        <v>3428080</v>
      </c>
      <c r="H50" s="29">
        <v>3437570</v>
      </c>
      <c r="I50" s="32" t="s">
        <v>84</v>
      </c>
      <c r="J50" s="32" t="s">
        <v>84</v>
      </c>
      <c r="K50" s="33"/>
    </row>
    <row r="51" spans="1:11" ht="12" customHeight="1">
      <c r="A51" s="11"/>
      <c r="B51" s="11"/>
      <c r="C51" s="470" t="s">
        <v>36</v>
      </c>
      <c r="D51" s="470"/>
      <c r="E51" s="470"/>
      <c r="F51" s="17"/>
      <c r="G51" s="29">
        <v>1938515</v>
      </c>
      <c r="H51" s="29">
        <v>1893985</v>
      </c>
      <c r="I51" s="32" t="s">
        <v>84</v>
      </c>
      <c r="J51" s="32" t="s">
        <v>84</v>
      </c>
      <c r="K51" s="33"/>
    </row>
    <row r="52" spans="1:11" ht="4.5" customHeight="1" thickBot="1">
      <c r="A52" s="19"/>
      <c r="B52" s="19"/>
      <c r="C52" s="473"/>
      <c r="D52" s="473"/>
      <c r="E52" s="473"/>
      <c r="F52" s="20"/>
      <c r="G52" s="21"/>
      <c r="H52" s="21"/>
      <c r="I52" s="21"/>
      <c r="J52" s="21"/>
      <c r="K52" s="33"/>
    </row>
    <row r="53" ht="3" customHeight="1" thickTop="1"/>
  </sheetData>
  <sheetProtection/>
  <mergeCells count="44">
    <mergeCell ref="C49:E49"/>
    <mergeCell ref="C50:E50"/>
    <mergeCell ref="C52:E52"/>
    <mergeCell ref="C44:E44"/>
    <mergeCell ref="C47:E47"/>
    <mergeCell ref="C48:E48"/>
    <mergeCell ref="C51:E51"/>
    <mergeCell ref="B46:E46"/>
    <mergeCell ref="C40:E40"/>
    <mergeCell ref="C41:E41"/>
    <mergeCell ref="C42:E42"/>
    <mergeCell ref="C43:E43"/>
    <mergeCell ref="C35:E35"/>
    <mergeCell ref="C36:E36"/>
    <mergeCell ref="C37:E37"/>
    <mergeCell ref="B39:E39"/>
    <mergeCell ref="C30:E30"/>
    <mergeCell ref="C31:E31"/>
    <mergeCell ref="C34:E34"/>
    <mergeCell ref="B33:E33"/>
    <mergeCell ref="C25:E25"/>
    <mergeCell ref="C26:E26"/>
    <mergeCell ref="C27:E27"/>
    <mergeCell ref="C28:E28"/>
    <mergeCell ref="C20:E20"/>
    <mergeCell ref="C21:E21"/>
    <mergeCell ref="C22:E22"/>
    <mergeCell ref="C24:E24"/>
    <mergeCell ref="C15:E15"/>
    <mergeCell ref="C16:E16"/>
    <mergeCell ref="C18:E18"/>
    <mergeCell ref="C19:E19"/>
    <mergeCell ref="C13:E13"/>
    <mergeCell ref="C14:E14"/>
    <mergeCell ref="C6:E6"/>
    <mergeCell ref="C7:E7"/>
    <mergeCell ref="C8:E8"/>
    <mergeCell ref="C9:E9"/>
    <mergeCell ref="G2:G3"/>
    <mergeCell ref="H2:H3"/>
    <mergeCell ref="B2:E3"/>
    <mergeCell ref="B5:E5"/>
    <mergeCell ref="C10:E10"/>
    <mergeCell ref="C12:E12"/>
  </mergeCells>
  <printOptions horizontalCentered="1"/>
  <pageMargins left="0.7874015748031497" right="0.7874015748031497" top="1.17" bottom="0.984251968503937" header="0.69" footer="0.5118110236220472"/>
  <pageSetup horizontalDpi="600" verticalDpi="600" orientation="portrait" paperSize="9" scale="120" r:id="rId1"/>
  <headerFooter alignWithMargins="0">
    <oddHeader>&amp;R&amp;9&amp;F　鉄道乗車人員　JR東日本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40"/>
  <sheetViews>
    <sheetView zoomScale="200" zoomScaleNormal="200" zoomScalePageLayoutView="0" workbookViewId="0" topLeftCell="A31">
      <selection activeCell="G42" sqref="G42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4.5" customHeight="1" thickBot="1"/>
    <row r="2" spans="1:10" ht="4.5" customHeight="1" thickTop="1">
      <c r="A2" s="38"/>
      <c r="B2" s="467" t="s">
        <v>0</v>
      </c>
      <c r="C2" s="490"/>
      <c r="D2" s="490"/>
      <c r="E2" s="490"/>
      <c r="F2" s="38"/>
      <c r="G2" s="477" t="s">
        <v>87</v>
      </c>
      <c r="H2" s="479" t="s">
        <v>86</v>
      </c>
      <c r="I2" s="22"/>
      <c r="J2" s="22"/>
    </row>
    <row r="3" spans="1:10" ht="18">
      <c r="A3" s="34"/>
      <c r="B3" s="491"/>
      <c r="C3" s="491"/>
      <c r="D3" s="491"/>
      <c r="E3" s="491"/>
      <c r="F3" s="48"/>
      <c r="G3" s="492"/>
      <c r="H3" s="493"/>
      <c r="I3" s="92" t="s">
        <v>88</v>
      </c>
      <c r="J3" s="93" t="s">
        <v>96</v>
      </c>
    </row>
    <row r="4" spans="1:10" ht="4.5" customHeight="1">
      <c r="A4" s="12"/>
      <c r="B4" s="14"/>
      <c r="C4" s="14"/>
      <c r="D4" s="14"/>
      <c r="E4" s="14"/>
      <c r="F4" s="44"/>
      <c r="G4" s="14"/>
      <c r="H4" s="14"/>
      <c r="I4" s="15"/>
      <c r="J4" s="15"/>
    </row>
    <row r="5" spans="1:10" s="91" customFormat="1" ht="9.75" customHeight="1">
      <c r="A5" s="11" t="s">
        <v>244</v>
      </c>
      <c r="B5" s="495" t="s">
        <v>245</v>
      </c>
      <c r="C5" s="495"/>
      <c r="D5" s="495"/>
      <c r="E5" s="495"/>
      <c r="F5" s="94" t="s">
        <v>91</v>
      </c>
      <c r="G5" s="90"/>
      <c r="H5" s="90"/>
      <c r="I5" s="90"/>
      <c r="J5" s="90"/>
    </row>
    <row r="6" spans="1:10" ht="9" customHeight="1">
      <c r="A6" s="11"/>
      <c r="B6" s="11"/>
      <c r="C6" s="470" t="s">
        <v>6</v>
      </c>
      <c r="D6" s="470"/>
      <c r="E6" s="470"/>
      <c r="F6" s="17"/>
      <c r="G6" s="2">
        <v>77945110</v>
      </c>
      <c r="H6" s="2">
        <f>SUM(I6:J6)</f>
        <v>76703334</v>
      </c>
      <c r="I6" s="2">
        <v>24327954</v>
      </c>
      <c r="J6" s="46">
        <v>52375380</v>
      </c>
    </row>
    <row r="7" spans="1:10" ht="9" customHeight="1">
      <c r="A7" s="11"/>
      <c r="B7" s="11"/>
      <c r="C7" s="470" t="s">
        <v>246</v>
      </c>
      <c r="D7" s="470"/>
      <c r="E7" s="470"/>
      <c r="F7" s="17"/>
      <c r="G7" s="2">
        <v>1247396</v>
      </c>
      <c r="H7" s="2">
        <f>SUM(I7:J7)</f>
        <v>1239038</v>
      </c>
      <c r="I7" s="2">
        <v>560168</v>
      </c>
      <c r="J7" s="46">
        <v>678870</v>
      </c>
    </row>
    <row r="8" spans="1:10" ht="9" customHeight="1">
      <c r="A8" s="11"/>
      <c r="B8" s="11"/>
      <c r="C8" s="470" t="s">
        <v>247</v>
      </c>
      <c r="D8" s="470"/>
      <c r="E8" s="470"/>
      <c r="F8" s="17"/>
      <c r="G8" s="2">
        <v>2321198</v>
      </c>
      <c r="H8" s="2">
        <f>SUM(I8:J8)</f>
        <v>2330874</v>
      </c>
      <c r="I8" s="2">
        <v>907584</v>
      </c>
      <c r="J8" s="46">
        <v>1423290</v>
      </c>
    </row>
    <row r="9" spans="1:10" ht="9" customHeight="1">
      <c r="A9" s="11"/>
      <c r="B9" s="11"/>
      <c r="C9" s="470" t="s">
        <v>248</v>
      </c>
      <c r="D9" s="470"/>
      <c r="E9" s="470"/>
      <c r="F9" s="17"/>
      <c r="G9" s="2">
        <v>4930611</v>
      </c>
      <c r="H9" s="2">
        <f>SUM(I9:J9)</f>
        <v>4900399</v>
      </c>
      <c r="I9" s="2">
        <v>1788019</v>
      </c>
      <c r="J9" s="46">
        <v>3112380</v>
      </c>
    </row>
    <row r="10" spans="1:10" ht="9" customHeight="1">
      <c r="A10" s="11"/>
      <c r="B10" s="11"/>
      <c r="C10" s="470" t="s">
        <v>249</v>
      </c>
      <c r="D10" s="470"/>
      <c r="E10" s="470"/>
      <c r="F10" s="17"/>
      <c r="G10" s="2">
        <v>5130114</v>
      </c>
      <c r="H10" s="2">
        <f>SUM(I10:J10)</f>
        <v>5088041</v>
      </c>
      <c r="I10" s="2">
        <v>1992851</v>
      </c>
      <c r="J10" s="46">
        <v>3095190</v>
      </c>
    </row>
    <row r="11" spans="1:6" ht="3" customHeight="1">
      <c r="A11" s="11"/>
      <c r="B11" s="11"/>
      <c r="C11" s="11"/>
      <c r="D11" s="11"/>
      <c r="E11" s="11"/>
      <c r="F11" s="17"/>
    </row>
    <row r="12" spans="1:10" ht="9" customHeight="1">
      <c r="A12" s="11"/>
      <c r="B12" s="11"/>
      <c r="C12" s="470" t="s">
        <v>250</v>
      </c>
      <c r="D12" s="470"/>
      <c r="E12" s="470"/>
      <c r="F12" s="17"/>
      <c r="G12" s="2">
        <v>2892035</v>
      </c>
      <c r="H12" s="2">
        <f>SUM(I12:J12)</f>
        <v>2839800</v>
      </c>
      <c r="I12" s="2">
        <v>1220280</v>
      </c>
      <c r="J12" s="46">
        <v>1619520</v>
      </c>
    </row>
    <row r="13" spans="1:10" ht="9" customHeight="1">
      <c r="A13" s="11"/>
      <c r="B13" s="11"/>
      <c r="C13" s="470" t="s">
        <v>251</v>
      </c>
      <c r="D13" s="470"/>
      <c r="E13" s="470"/>
      <c r="F13" s="17"/>
      <c r="G13" s="2">
        <v>4456034</v>
      </c>
      <c r="H13" s="2">
        <f>SUM(I13:J13)</f>
        <v>4475010</v>
      </c>
      <c r="I13" s="2">
        <v>1537470</v>
      </c>
      <c r="J13" s="46">
        <v>2937540</v>
      </c>
    </row>
    <row r="14" spans="1:10" ht="9" customHeight="1">
      <c r="A14" s="11"/>
      <c r="B14" s="11"/>
      <c r="C14" s="470" t="s">
        <v>252</v>
      </c>
      <c r="D14" s="470"/>
      <c r="E14" s="470"/>
      <c r="F14" s="17"/>
      <c r="G14" s="2">
        <v>4244160</v>
      </c>
      <c r="H14" s="2">
        <f>SUM(I14:J14)</f>
        <v>4158107</v>
      </c>
      <c r="I14" s="2">
        <v>1522577</v>
      </c>
      <c r="J14" s="46">
        <v>2635530</v>
      </c>
    </row>
    <row r="15" spans="1:10" ht="9" customHeight="1">
      <c r="A15" s="11"/>
      <c r="B15" s="11"/>
      <c r="C15" s="470" t="s">
        <v>253</v>
      </c>
      <c r="D15" s="470"/>
      <c r="E15" s="470"/>
      <c r="F15" s="17"/>
      <c r="G15" s="2">
        <v>10494284</v>
      </c>
      <c r="H15" s="2">
        <f>SUM(I15:J15)</f>
        <v>10375688</v>
      </c>
      <c r="I15" s="2">
        <v>3963668</v>
      </c>
      <c r="J15" s="46">
        <v>6412020</v>
      </c>
    </row>
    <row r="16" spans="1:10" ht="9" customHeight="1">
      <c r="A16" s="11"/>
      <c r="B16" s="11"/>
      <c r="C16" s="470" t="s">
        <v>254</v>
      </c>
      <c r="D16" s="470"/>
      <c r="E16" s="470"/>
      <c r="F16" s="17"/>
      <c r="G16" s="2">
        <v>14731414</v>
      </c>
      <c r="H16" s="2">
        <f>SUM(I16:J16)</f>
        <v>14570382</v>
      </c>
      <c r="I16" s="2">
        <v>6646032</v>
      </c>
      <c r="J16" s="46">
        <v>7924350</v>
      </c>
    </row>
    <row r="17" spans="1:6" ht="3" customHeight="1">
      <c r="A17" s="11"/>
      <c r="B17" s="11"/>
      <c r="C17" s="11"/>
      <c r="D17" s="11"/>
      <c r="E17" s="11"/>
      <c r="F17" s="17"/>
    </row>
    <row r="18" spans="1:10" ht="9" customHeight="1">
      <c r="A18" s="11"/>
      <c r="B18" s="11"/>
      <c r="C18" s="470" t="s">
        <v>255</v>
      </c>
      <c r="D18" s="470"/>
      <c r="E18" s="470"/>
      <c r="F18" s="17"/>
      <c r="G18" s="2">
        <v>6455585</v>
      </c>
      <c r="H18" s="2">
        <f>SUM(I18:J18)</f>
        <v>6353584</v>
      </c>
      <c r="I18" s="2">
        <v>2064244</v>
      </c>
      <c r="J18" s="46">
        <v>4289340</v>
      </c>
    </row>
    <row r="19" spans="1:10" ht="9" customHeight="1">
      <c r="A19" s="11"/>
      <c r="B19" s="11"/>
      <c r="C19" s="470" t="s">
        <v>256</v>
      </c>
      <c r="D19" s="470"/>
      <c r="E19" s="470"/>
      <c r="F19" s="17"/>
      <c r="G19" s="2">
        <v>10809837</v>
      </c>
      <c r="H19" s="2">
        <f>SUM(I19:J19)</f>
        <v>10633011</v>
      </c>
      <c r="I19" s="2">
        <v>4122231</v>
      </c>
      <c r="J19" s="46">
        <v>6510780</v>
      </c>
    </row>
    <row r="20" spans="1:10" ht="9" customHeight="1">
      <c r="A20" s="11"/>
      <c r="B20" s="11"/>
      <c r="C20" s="470" t="s">
        <v>257</v>
      </c>
      <c r="D20" s="470"/>
      <c r="E20" s="470"/>
      <c r="F20" s="17"/>
      <c r="G20" s="2">
        <v>7930556</v>
      </c>
      <c r="H20" s="2">
        <f>SUM(I20:J20)</f>
        <v>7823897</v>
      </c>
      <c r="I20" s="2">
        <v>2800037</v>
      </c>
      <c r="J20" s="46">
        <v>5023860</v>
      </c>
    </row>
    <row r="21" spans="1:10" ht="9" customHeight="1">
      <c r="A21" s="11"/>
      <c r="B21" s="11"/>
      <c r="C21" s="470" t="s">
        <v>165</v>
      </c>
      <c r="D21" s="470"/>
      <c r="E21" s="470"/>
      <c r="F21" s="17"/>
      <c r="G21" s="2">
        <v>19759598</v>
      </c>
      <c r="H21" s="2">
        <f>SUM(I21:J21)</f>
        <v>19676651</v>
      </c>
      <c r="I21" s="2">
        <v>7147301</v>
      </c>
      <c r="J21" s="46">
        <v>12529350</v>
      </c>
    </row>
    <row r="22" spans="1:10" ht="9" customHeight="1">
      <c r="A22" s="11"/>
      <c r="B22" s="11"/>
      <c r="C22" s="470" t="s">
        <v>258</v>
      </c>
      <c r="D22" s="470"/>
      <c r="E22" s="470"/>
      <c r="F22" s="17"/>
      <c r="G22" s="2">
        <v>2382871</v>
      </c>
      <c r="H22" s="2">
        <f>SUM(I22:J22)</f>
        <v>2424210</v>
      </c>
      <c r="I22" s="2">
        <v>921780</v>
      </c>
      <c r="J22" s="46">
        <v>1502430</v>
      </c>
    </row>
    <row r="23" spans="1:6" ht="3" customHeight="1">
      <c r="A23" s="11"/>
      <c r="B23" s="11"/>
      <c r="C23" s="11"/>
      <c r="D23" s="11"/>
      <c r="E23" s="11"/>
      <c r="F23" s="17"/>
    </row>
    <row r="24" spans="1:10" ht="9" customHeight="1">
      <c r="A24" s="11"/>
      <c r="B24" s="11"/>
      <c r="C24" s="470" t="s">
        <v>259</v>
      </c>
      <c r="D24" s="470"/>
      <c r="E24" s="470"/>
      <c r="F24" s="17"/>
      <c r="G24" s="2">
        <v>6806445</v>
      </c>
      <c r="H24" s="2">
        <f>SUM(I24:J24)</f>
        <v>6802711</v>
      </c>
      <c r="I24" s="2">
        <v>2525371</v>
      </c>
      <c r="J24" s="46">
        <v>4277340</v>
      </c>
    </row>
    <row r="25" spans="1:10" ht="9" customHeight="1">
      <c r="A25" s="11"/>
      <c r="B25" s="11"/>
      <c r="C25" s="470" t="s">
        <v>260</v>
      </c>
      <c r="D25" s="470"/>
      <c r="E25" s="470"/>
      <c r="F25" s="17"/>
      <c r="G25" s="2">
        <v>3457896</v>
      </c>
      <c r="H25" s="2">
        <f>SUM(I25:J25)</f>
        <v>3406473</v>
      </c>
      <c r="I25" s="2">
        <v>1342443</v>
      </c>
      <c r="J25" s="46">
        <v>2064030</v>
      </c>
    </row>
    <row r="26" spans="1:10" ht="9" customHeight="1">
      <c r="A26" s="11"/>
      <c r="B26" s="11"/>
      <c r="C26" s="470" t="s">
        <v>35</v>
      </c>
      <c r="D26" s="470"/>
      <c r="E26" s="470"/>
      <c r="F26" s="17"/>
      <c r="G26" s="2">
        <v>20813086</v>
      </c>
      <c r="H26" s="2">
        <f>SUM(I26:J26)</f>
        <v>20590893</v>
      </c>
      <c r="I26" s="2">
        <v>7498983</v>
      </c>
      <c r="J26" s="46">
        <v>13091910</v>
      </c>
    </row>
    <row r="27" spans="1:6" ht="1.5" customHeight="1">
      <c r="A27" s="11"/>
      <c r="B27" s="11"/>
      <c r="C27" s="18"/>
      <c r="D27" s="18"/>
      <c r="E27" s="18"/>
      <c r="F27" s="17"/>
    </row>
    <row r="28" spans="1:6" ht="9.75">
      <c r="A28" s="18" t="s">
        <v>244</v>
      </c>
      <c r="B28" s="495" t="s">
        <v>261</v>
      </c>
      <c r="C28" s="495"/>
      <c r="D28" s="495"/>
      <c r="E28" s="495"/>
      <c r="F28" s="95" t="s">
        <v>91</v>
      </c>
    </row>
    <row r="29" spans="1:10" ht="9" customHeight="1">
      <c r="A29" s="11"/>
      <c r="B29" s="11"/>
      <c r="C29" s="470" t="s">
        <v>254</v>
      </c>
      <c r="D29" s="470"/>
      <c r="E29" s="470"/>
      <c r="F29" s="17"/>
      <c r="G29" s="2">
        <v>1342324</v>
      </c>
      <c r="H29" s="2">
        <f>SUM(I29:J29)</f>
        <v>1332986</v>
      </c>
      <c r="I29" s="2">
        <v>691766</v>
      </c>
      <c r="J29" s="46">
        <v>641220</v>
      </c>
    </row>
    <row r="30" spans="1:10" ht="9" customHeight="1">
      <c r="A30" s="11"/>
      <c r="B30" s="11"/>
      <c r="C30" s="470" t="s">
        <v>262</v>
      </c>
      <c r="D30" s="470"/>
      <c r="E30" s="470"/>
      <c r="F30" s="17"/>
      <c r="G30" s="2">
        <v>2070133</v>
      </c>
      <c r="H30" s="2">
        <f>SUM(I30:J30)</f>
        <v>2011048</v>
      </c>
      <c r="I30" s="2">
        <v>651988</v>
      </c>
      <c r="J30" s="46">
        <v>1359060</v>
      </c>
    </row>
    <row r="31" spans="1:10" ht="9" customHeight="1">
      <c r="A31" s="11"/>
      <c r="B31" s="11"/>
      <c r="C31" s="470" t="s">
        <v>263</v>
      </c>
      <c r="D31" s="470"/>
      <c r="E31" s="470"/>
      <c r="F31" s="17"/>
      <c r="G31" s="2">
        <v>4890280</v>
      </c>
      <c r="H31" s="2">
        <f>SUM(I31:J31)</f>
        <v>4775082</v>
      </c>
      <c r="I31" s="2">
        <v>1415232</v>
      </c>
      <c r="J31" s="46">
        <v>3359850</v>
      </c>
    </row>
    <row r="32" spans="1:10" ht="9" customHeight="1">
      <c r="A32" s="11"/>
      <c r="B32" s="11"/>
      <c r="C32" s="470" t="s">
        <v>264</v>
      </c>
      <c r="D32" s="470"/>
      <c r="E32" s="470"/>
      <c r="F32" s="17"/>
      <c r="G32" s="2">
        <v>3023285</v>
      </c>
      <c r="H32" s="2">
        <f>SUM(I32:J32)</f>
        <v>2950680</v>
      </c>
      <c r="I32" s="2">
        <v>985230</v>
      </c>
      <c r="J32" s="46">
        <v>1965450</v>
      </c>
    </row>
    <row r="33" spans="1:10" ht="9" customHeight="1">
      <c r="A33" s="11"/>
      <c r="B33" s="11"/>
      <c r="C33" s="470" t="s">
        <v>265</v>
      </c>
      <c r="D33" s="470"/>
      <c r="E33" s="470"/>
      <c r="F33" s="17"/>
      <c r="G33" s="2">
        <v>2632338</v>
      </c>
      <c r="H33" s="2">
        <f>SUM(I33:J33)</f>
        <v>2564403</v>
      </c>
      <c r="I33" s="2">
        <v>890493</v>
      </c>
      <c r="J33" s="46">
        <v>1673910</v>
      </c>
    </row>
    <row r="34" spans="1:8" ht="4.5" customHeight="1">
      <c r="A34" s="11"/>
      <c r="B34" s="11"/>
      <c r="C34" s="11"/>
      <c r="D34" s="11"/>
      <c r="E34" s="11"/>
      <c r="F34" s="17"/>
      <c r="G34" s="96"/>
      <c r="H34" s="96"/>
    </row>
    <row r="35" spans="1:10" ht="9" customHeight="1">
      <c r="A35" s="11"/>
      <c r="B35" s="11"/>
      <c r="C35" s="470" t="s">
        <v>266</v>
      </c>
      <c r="D35" s="470"/>
      <c r="E35" s="470"/>
      <c r="F35" s="17"/>
      <c r="G35" s="2">
        <v>2944498</v>
      </c>
      <c r="H35" s="2">
        <f>SUM(I35:J35)</f>
        <v>2922517</v>
      </c>
      <c r="I35" s="2">
        <v>973177</v>
      </c>
      <c r="J35" s="46">
        <v>1949340</v>
      </c>
    </row>
    <row r="36" spans="1:10" ht="9" customHeight="1">
      <c r="A36" s="11"/>
      <c r="B36" s="11"/>
      <c r="C36" s="470" t="s">
        <v>267</v>
      </c>
      <c r="D36" s="470"/>
      <c r="E36" s="470"/>
      <c r="F36" s="17"/>
      <c r="G36" s="96">
        <v>379674</v>
      </c>
      <c r="H36" s="2">
        <f>SUM(I36:J36)</f>
        <v>384365</v>
      </c>
      <c r="I36" s="2">
        <v>155555</v>
      </c>
      <c r="J36" s="46">
        <v>228810</v>
      </c>
    </row>
    <row r="37" spans="1:10" ht="9.75" customHeight="1">
      <c r="A37" s="11"/>
      <c r="B37" s="11"/>
      <c r="C37" s="470" t="s">
        <v>169</v>
      </c>
      <c r="D37" s="470"/>
      <c r="E37" s="470"/>
      <c r="F37" s="17"/>
      <c r="G37" s="96">
        <v>4828947</v>
      </c>
      <c r="H37" s="2">
        <f>SUM(I37:J37)</f>
        <v>4810227</v>
      </c>
      <c r="I37" s="2">
        <v>1551597</v>
      </c>
      <c r="J37" s="46">
        <v>3258630</v>
      </c>
    </row>
    <row r="38" spans="1:10" ht="3" customHeight="1" thickBot="1">
      <c r="A38" s="27"/>
      <c r="B38" s="27"/>
      <c r="C38" s="27"/>
      <c r="D38" s="27"/>
      <c r="E38" s="27"/>
      <c r="F38" s="28"/>
      <c r="G38" s="97"/>
      <c r="H38" s="98"/>
      <c r="I38" s="98"/>
      <c r="J38" s="98"/>
    </row>
    <row r="39" spans="8:10" ht="3" customHeight="1" thickTop="1">
      <c r="H39" s="99"/>
      <c r="I39" s="99"/>
      <c r="J39" s="99"/>
    </row>
    <row r="40" spans="9:10" ht="9.75">
      <c r="I40" s="99"/>
      <c r="J40" s="99"/>
    </row>
  </sheetData>
  <sheetProtection/>
  <mergeCells count="31">
    <mergeCell ref="C37:E37"/>
    <mergeCell ref="C30:E30"/>
    <mergeCell ref="C31:E31"/>
    <mergeCell ref="C32:E32"/>
    <mergeCell ref="C33:E33"/>
    <mergeCell ref="C35:E35"/>
    <mergeCell ref="C36:E36"/>
    <mergeCell ref="C22:E22"/>
    <mergeCell ref="C24:E24"/>
    <mergeCell ref="C25:E25"/>
    <mergeCell ref="C26:E26"/>
    <mergeCell ref="B28:E28"/>
    <mergeCell ref="C29:E29"/>
    <mergeCell ref="C15:E15"/>
    <mergeCell ref="C16:E16"/>
    <mergeCell ref="C18:E18"/>
    <mergeCell ref="C19:E19"/>
    <mergeCell ref="C20:E20"/>
    <mergeCell ref="C21:E21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5905511811023623" right="0.5905511811023623" top="1.07" bottom="0.5905511811023623" header="0.69" footer="0.5118110236220472"/>
  <pageSetup horizontalDpi="600" verticalDpi="600" orientation="portrait" paperSize="9" scale="145" r:id="rId1"/>
  <headerFooter alignWithMargins="0">
    <oddHeader>&amp;R&amp;9&amp;F　鉄道乗車人員（相模鉄道）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="125" zoomScaleNormal="125" zoomScalePageLayoutView="0" workbookViewId="0" topLeftCell="B1">
      <selection activeCell="H13" sqref="H13"/>
    </sheetView>
  </sheetViews>
  <sheetFormatPr defaultColWidth="9.33203125" defaultRowHeight="9.75"/>
  <cols>
    <col min="1" max="1" width="3" style="61" customWidth="1"/>
    <col min="2" max="2" width="3.66015625" style="61" customWidth="1"/>
    <col min="3" max="3" width="12.16015625" style="61" customWidth="1"/>
    <col min="4" max="4" width="1.66796875" style="61" customWidth="1"/>
    <col min="5" max="5" width="12.16015625" style="61" customWidth="1"/>
    <col min="6" max="6" width="3" style="61" customWidth="1"/>
    <col min="7" max="10" width="14.16015625" style="61" customWidth="1"/>
    <col min="11" max="16384" width="9.66015625" style="61" customWidth="1"/>
  </cols>
  <sheetData>
    <row r="1" ht="4.5" customHeight="1" thickBot="1"/>
    <row r="2" spans="1:10" ht="6" customHeight="1" thickTop="1">
      <c r="A2" s="38"/>
      <c r="B2" s="467" t="s">
        <v>0</v>
      </c>
      <c r="C2" s="482"/>
      <c r="D2" s="482"/>
      <c r="E2" s="482"/>
      <c r="F2" s="38"/>
      <c r="G2" s="477" t="s">
        <v>268</v>
      </c>
      <c r="H2" s="479" t="s">
        <v>86</v>
      </c>
      <c r="I2" s="22"/>
      <c r="J2" s="22"/>
    </row>
    <row r="3" spans="1:10" ht="21.75" customHeight="1">
      <c r="A3" s="34"/>
      <c r="B3" s="483"/>
      <c r="C3" s="483"/>
      <c r="D3" s="483"/>
      <c r="E3" s="483"/>
      <c r="F3" s="48"/>
      <c r="G3" s="478"/>
      <c r="H3" s="480"/>
      <c r="I3" s="93" t="s">
        <v>88</v>
      </c>
      <c r="J3" s="93" t="s">
        <v>96</v>
      </c>
    </row>
    <row r="4" spans="1:10" ht="3.75" customHeight="1">
      <c r="A4" s="12"/>
      <c r="B4" s="69"/>
      <c r="C4" s="69"/>
      <c r="D4" s="69"/>
      <c r="E4" s="69"/>
      <c r="F4" s="44"/>
      <c r="G4" s="69"/>
      <c r="H4" s="69"/>
      <c r="I4" s="45"/>
      <c r="J4" s="45"/>
    </row>
    <row r="5" spans="1:10" ht="12" customHeight="1">
      <c r="A5" s="18" t="s">
        <v>244</v>
      </c>
      <c r="B5" s="496" t="s">
        <v>269</v>
      </c>
      <c r="C5" s="496"/>
      <c r="D5" s="496"/>
      <c r="E5" s="496"/>
      <c r="F5" s="95" t="s">
        <v>91</v>
      </c>
      <c r="G5" s="74"/>
      <c r="H5" s="74"/>
      <c r="I5" s="74"/>
      <c r="J5" s="74"/>
    </row>
    <row r="6" spans="1:10" ht="10.5" customHeight="1">
      <c r="A6" s="11"/>
      <c r="B6" s="11"/>
      <c r="C6" s="470" t="s">
        <v>19</v>
      </c>
      <c r="D6" s="470"/>
      <c r="E6" s="470"/>
      <c r="F6" s="17"/>
      <c r="G6" s="74">
        <v>3926721</v>
      </c>
      <c r="H6" s="74">
        <f>I6+J6</f>
        <v>3582349</v>
      </c>
      <c r="I6" s="74">
        <v>2819839</v>
      </c>
      <c r="J6" s="74">
        <v>762510</v>
      </c>
    </row>
    <row r="7" spans="1:10" ht="10.5" customHeight="1">
      <c r="A7" s="11"/>
      <c r="B7" s="11"/>
      <c r="C7" s="470" t="s">
        <v>270</v>
      </c>
      <c r="D7" s="470"/>
      <c r="E7" s="470"/>
      <c r="F7" s="17"/>
      <c r="G7" s="74">
        <v>479361</v>
      </c>
      <c r="H7" s="74">
        <f>I7+J7</f>
        <v>454920</v>
      </c>
      <c r="I7" s="74">
        <v>183150</v>
      </c>
      <c r="J7" s="74">
        <v>271770</v>
      </c>
    </row>
    <row r="8" spans="1:10" ht="10.5" customHeight="1">
      <c r="A8" s="11"/>
      <c r="B8" s="11"/>
      <c r="C8" s="470" t="s">
        <v>271</v>
      </c>
      <c r="D8" s="470"/>
      <c r="E8" s="470"/>
      <c r="F8" s="17"/>
      <c r="G8" s="74">
        <v>296627</v>
      </c>
      <c r="H8" s="74">
        <f>I8+J8</f>
        <v>287642</v>
      </c>
      <c r="I8" s="74">
        <v>160322</v>
      </c>
      <c r="J8" s="74">
        <v>127320</v>
      </c>
    </row>
    <row r="9" spans="1:10" ht="10.5" customHeight="1">
      <c r="A9" s="11"/>
      <c r="B9" s="11"/>
      <c r="C9" s="470" t="s">
        <v>272</v>
      </c>
      <c r="D9" s="470"/>
      <c r="E9" s="470"/>
      <c r="F9" s="17"/>
      <c r="G9" s="74">
        <v>214758</v>
      </c>
      <c r="H9" s="74">
        <f>I9+J9</f>
        <v>212416</v>
      </c>
      <c r="I9" s="74">
        <v>110476</v>
      </c>
      <c r="J9" s="74">
        <v>101940</v>
      </c>
    </row>
    <row r="10" spans="1:10" ht="10.5" customHeight="1">
      <c r="A10" s="11"/>
      <c r="B10" s="11"/>
      <c r="C10" s="470" t="s">
        <v>273</v>
      </c>
      <c r="D10" s="470"/>
      <c r="E10" s="470"/>
      <c r="F10" s="17"/>
      <c r="G10" s="74">
        <v>1612187</v>
      </c>
      <c r="H10" s="74">
        <f>I10+J10</f>
        <v>1580190</v>
      </c>
      <c r="I10" s="74">
        <v>1373790</v>
      </c>
      <c r="J10" s="74">
        <v>206400</v>
      </c>
    </row>
    <row r="11" spans="1:10" ht="9.75">
      <c r="A11" s="11"/>
      <c r="B11" s="11"/>
      <c r="C11" s="11"/>
      <c r="D11" s="11"/>
      <c r="E11" s="11"/>
      <c r="F11" s="17"/>
      <c r="G11" s="74"/>
      <c r="H11" s="74"/>
      <c r="I11" s="74"/>
      <c r="J11" s="74"/>
    </row>
    <row r="12" spans="1:10" ht="10.5" customHeight="1">
      <c r="A12" s="11"/>
      <c r="B12" s="11"/>
      <c r="C12" s="470" t="s">
        <v>274</v>
      </c>
      <c r="D12" s="470"/>
      <c r="E12" s="470"/>
      <c r="F12" s="17"/>
      <c r="G12" s="74">
        <v>19519</v>
      </c>
      <c r="H12" s="74">
        <f>I12+J12</f>
        <v>17155</v>
      </c>
      <c r="I12" s="74">
        <v>14605</v>
      </c>
      <c r="J12" s="74">
        <v>2550</v>
      </c>
    </row>
    <row r="13" spans="1:10" ht="10.5" customHeight="1">
      <c r="A13" s="11"/>
      <c r="B13" s="11"/>
      <c r="C13" s="470" t="s">
        <v>275</v>
      </c>
      <c r="D13" s="470"/>
      <c r="E13" s="470"/>
      <c r="F13" s="17"/>
      <c r="G13" s="74">
        <v>73061</v>
      </c>
      <c r="H13" s="74">
        <f>I13+J13</f>
        <v>71684</v>
      </c>
      <c r="I13" s="74">
        <v>55784</v>
      </c>
      <c r="J13" s="74">
        <v>15900</v>
      </c>
    </row>
    <row r="14" spans="1:10" ht="10.5" customHeight="1">
      <c r="A14" s="11"/>
      <c r="B14" s="11"/>
      <c r="C14" s="470" t="s">
        <v>276</v>
      </c>
      <c r="D14" s="470"/>
      <c r="E14" s="470"/>
      <c r="F14" s="17"/>
      <c r="G14" s="74">
        <v>156524</v>
      </c>
      <c r="H14" s="74">
        <f>I14+J14</f>
        <v>143936</v>
      </c>
      <c r="I14" s="74">
        <v>131966</v>
      </c>
      <c r="J14" s="74">
        <v>11970</v>
      </c>
    </row>
    <row r="15" spans="1:10" ht="10.5" customHeight="1">
      <c r="A15" s="11"/>
      <c r="B15" s="11"/>
      <c r="C15" s="470" t="s">
        <v>277</v>
      </c>
      <c r="D15" s="470"/>
      <c r="E15" s="470"/>
      <c r="F15" s="17"/>
      <c r="G15" s="74">
        <v>105956</v>
      </c>
      <c r="H15" s="74">
        <f>I15+J15</f>
        <v>103818</v>
      </c>
      <c r="I15" s="74">
        <v>81288</v>
      </c>
      <c r="J15" s="74">
        <v>22530</v>
      </c>
    </row>
    <row r="16" spans="1:10" ht="10.5" customHeight="1">
      <c r="A16" s="11"/>
      <c r="B16" s="11"/>
      <c r="C16" s="470" t="s">
        <v>278</v>
      </c>
      <c r="D16" s="470"/>
      <c r="E16" s="470"/>
      <c r="F16" s="17"/>
      <c r="G16" s="74">
        <v>130371</v>
      </c>
      <c r="H16" s="74">
        <f>I16+J16</f>
        <v>130709</v>
      </c>
      <c r="I16" s="74">
        <v>118439</v>
      </c>
      <c r="J16" s="74">
        <v>12270</v>
      </c>
    </row>
    <row r="17" spans="1:10" ht="9.75">
      <c r="A17" s="11"/>
      <c r="B17" s="11"/>
      <c r="C17" s="11"/>
      <c r="D17" s="11"/>
      <c r="E17" s="11"/>
      <c r="F17" s="17"/>
      <c r="G17" s="74"/>
      <c r="H17" s="74"/>
      <c r="I17" s="74"/>
      <c r="J17" s="74"/>
    </row>
    <row r="18" spans="1:10" ht="10.5" customHeight="1">
      <c r="A18" s="11"/>
      <c r="B18" s="11"/>
      <c r="C18" s="470" t="s">
        <v>279</v>
      </c>
      <c r="D18" s="470"/>
      <c r="E18" s="470"/>
      <c r="F18" s="17"/>
      <c r="G18" s="74">
        <v>939351</v>
      </c>
      <c r="H18" s="74">
        <f>I18+J18</f>
        <v>862899</v>
      </c>
      <c r="I18" s="74">
        <v>682659</v>
      </c>
      <c r="J18" s="74">
        <v>180240</v>
      </c>
    </row>
    <row r="19" spans="1:10" ht="6" customHeight="1">
      <c r="A19" s="11"/>
      <c r="B19" s="11"/>
      <c r="C19" s="11"/>
      <c r="D19" s="11"/>
      <c r="E19" s="11"/>
      <c r="F19" s="17"/>
      <c r="G19" s="74"/>
      <c r="H19" s="74"/>
      <c r="I19" s="74"/>
      <c r="J19" s="74"/>
    </row>
    <row r="20" spans="1:10" ht="12" customHeight="1">
      <c r="A20" s="18" t="s">
        <v>244</v>
      </c>
      <c r="B20" s="496" t="s">
        <v>280</v>
      </c>
      <c r="C20" s="496"/>
      <c r="D20" s="496"/>
      <c r="E20" s="496"/>
      <c r="F20" s="95" t="s">
        <v>91</v>
      </c>
      <c r="G20" s="74"/>
      <c r="H20" s="74"/>
      <c r="I20" s="74"/>
      <c r="J20" s="74"/>
    </row>
    <row r="21" spans="1:10" ht="10.5" customHeight="1">
      <c r="A21" s="11"/>
      <c r="B21" s="11"/>
      <c r="C21" s="470" t="s">
        <v>279</v>
      </c>
      <c r="D21" s="470"/>
      <c r="E21" s="470"/>
      <c r="F21" s="17"/>
      <c r="G21" s="74">
        <v>975051</v>
      </c>
      <c r="H21" s="74">
        <f>I21+J21</f>
        <v>817483</v>
      </c>
      <c r="I21" s="74">
        <v>809863</v>
      </c>
      <c r="J21" s="74">
        <v>7620</v>
      </c>
    </row>
    <row r="22" spans="1:10" ht="10.5" customHeight="1">
      <c r="A22" s="11"/>
      <c r="B22" s="11"/>
      <c r="C22" s="470" t="s">
        <v>281</v>
      </c>
      <c r="D22" s="470"/>
      <c r="E22" s="470"/>
      <c r="F22" s="17"/>
      <c r="G22" s="74">
        <v>3253</v>
      </c>
      <c r="H22" s="74">
        <f>I22+J22</f>
        <v>3074</v>
      </c>
      <c r="I22" s="74">
        <v>2324</v>
      </c>
      <c r="J22" s="74">
        <v>750</v>
      </c>
    </row>
    <row r="23" spans="1:10" ht="10.5" customHeight="1">
      <c r="A23" s="11"/>
      <c r="B23" s="11"/>
      <c r="C23" s="470" t="s">
        <v>282</v>
      </c>
      <c r="D23" s="470"/>
      <c r="E23" s="470"/>
      <c r="F23" s="17"/>
      <c r="G23" s="74">
        <v>19279</v>
      </c>
      <c r="H23" s="74">
        <f>I23+J23</f>
        <v>19100</v>
      </c>
      <c r="I23" s="74">
        <v>16100</v>
      </c>
      <c r="J23" s="74">
        <v>3000</v>
      </c>
    </row>
    <row r="24" spans="1:10" ht="10.5" customHeight="1">
      <c r="A24" s="11"/>
      <c r="B24" s="11"/>
      <c r="C24" s="470" t="s">
        <v>283</v>
      </c>
      <c r="D24" s="470"/>
      <c r="E24" s="470"/>
      <c r="F24" s="17"/>
      <c r="G24" s="74">
        <v>21278</v>
      </c>
      <c r="H24" s="74">
        <f>I24+J24</f>
        <v>22184</v>
      </c>
      <c r="I24" s="74">
        <v>18494</v>
      </c>
      <c r="J24" s="74">
        <v>3690</v>
      </c>
    </row>
    <row r="25" spans="1:10" ht="10.5" customHeight="1">
      <c r="A25" s="11"/>
      <c r="B25" s="11"/>
      <c r="C25" s="470" t="s">
        <v>284</v>
      </c>
      <c r="D25" s="470"/>
      <c r="E25" s="470"/>
      <c r="F25" s="17"/>
      <c r="G25" s="74">
        <v>11905</v>
      </c>
      <c r="H25" s="74">
        <f>I25+J25</f>
        <v>15909</v>
      </c>
      <c r="I25" s="74">
        <v>13239</v>
      </c>
      <c r="J25" s="74">
        <v>2670</v>
      </c>
    </row>
    <row r="26" spans="1:10" ht="6" customHeight="1">
      <c r="A26" s="11"/>
      <c r="B26" s="11"/>
      <c r="C26" s="11"/>
      <c r="D26" s="11"/>
      <c r="E26" s="11"/>
      <c r="F26" s="17"/>
      <c r="G26" s="74"/>
      <c r="H26" s="74"/>
      <c r="I26" s="74"/>
      <c r="J26" s="74"/>
    </row>
    <row r="27" spans="1:10" ht="10.5" customHeight="1">
      <c r="A27" s="11"/>
      <c r="B27" s="11"/>
      <c r="C27" s="470" t="s">
        <v>285</v>
      </c>
      <c r="D27" s="470"/>
      <c r="E27" s="470"/>
      <c r="F27" s="17"/>
      <c r="G27" s="74">
        <v>413504</v>
      </c>
      <c r="H27" s="74">
        <f>I27+J27</f>
        <v>372363</v>
      </c>
      <c r="I27" s="74">
        <v>372273</v>
      </c>
      <c r="J27" s="74">
        <v>90</v>
      </c>
    </row>
    <row r="28" spans="1:10" ht="4.5" customHeight="1" thickBot="1">
      <c r="A28" s="77"/>
      <c r="B28" s="77"/>
      <c r="C28" s="77"/>
      <c r="D28" s="77"/>
      <c r="E28" s="77"/>
      <c r="F28" s="78"/>
      <c r="G28" s="77"/>
      <c r="H28" s="77"/>
      <c r="I28" s="77"/>
      <c r="J28" s="77"/>
    </row>
    <row r="29" ht="4.5" customHeight="1" thickTop="1"/>
  </sheetData>
  <sheetProtection/>
  <mergeCells count="22">
    <mergeCell ref="C23:E23"/>
    <mergeCell ref="C24:E24"/>
    <mergeCell ref="C25:E25"/>
    <mergeCell ref="C27:E27"/>
    <mergeCell ref="C15:E15"/>
    <mergeCell ref="C16:E16"/>
    <mergeCell ref="C18:E18"/>
    <mergeCell ref="B20:E20"/>
    <mergeCell ref="C21:E21"/>
    <mergeCell ref="C22:E22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5905511811023623" right="0.5905511811023623" top="0.9448818897637796" bottom="0.5905511811023623" header="0.5118110236220472" footer="0.5118110236220472"/>
  <pageSetup horizontalDpi="600" verticalDpi="600" orientation="portrait" paperSize="9" scale="145" r:id="rId1"/>
  <headerFooter alignWithMargins="0">
    <oddHeader>&amp;R&amp;10 &amp;F　鉄道乗車人員（箱根登山鉄道）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24"/>
  <sheetViews>
    <sheetView zoomScale="200" zoomScaleNormal="200" zoomScalePageLayoutView="0" workbookViewId="0" topLeftCell="A1">
      <selection activeCell="G25" sqref="G25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1" width="12.66015625" style="3" bestFit="1" customWidth="1"/>
    <col min="12" max="16384" width="9.66015625" style="3" customWidth="1"/>
  </cols>
  <sheetData>
    <row r="1" ht="4.5" customHeight="1" thickBot="1"/>
    <row r="2" spans="1:10" ht="6" customHeight="1" thickTop="1">
      <c r="A2" s="4"/>
      <c r="B2" s="467" t="s">
        <v>0</v>
      </c>
      <c r="C2" s="490"/>
      <c r="D2" s="490"/>
      <c r="E2" s="490"/>
      <c r="F2" s="5"/>
      <c r="G2" s="464" t="s">
        <v>286</v>
      </c>
      <c r="H2" s="479" t="s">
        <v>86</v>
      </c>
      <c r="I2" s="22"/>
      <c r="J2" s="22"/>
    </row>
    <row r="3" spans="1:10" ht="21.75" customHeight="1">
      <c r="A3" s="7"/>
      <c r="B3" s="491"/>
      <c r="C3" s="491"/>
      <c r="D3" s="491"/>
      <c r="E3" s="491"/>
      <c r="F3" s="8"/>
      <c r="G3" s="493"/>
      <c r="H3" s="493"/>
      <c r="I3" s="92" t="s">
        <v>88</v>
      </c>
      <c r="J3" s="93" t="s">
        <v>96</v>
      </c>
    </row>
    <row r="4" spans="1:10" ht="3.75" customHeight="1">
      <c r="A4" s="11"/>
      <c r="B4" s="14"/>
      <c r="C4" s="14"/>
      <c r="D4" s="14"/>
      <c r="E4" s="14"/>
      <c r="F4" s="13"/>
      <c r="G4" s="14"/>
      <c r="H4" s="14"/>
      <c r="I4" s="15"/>
      <c r="J4" s="15"/>
    </row>
    <row r="5" spans="1:11" ht="10.5" customHeight="1">
      <c r="A5" s="11"/>
      <c r="B5" s="11"/>
      <c r="C5" s="470" t="s">
        <v>11</v>
      </c>
      <c r="D5" s="470"/>
      <c r="E5" s="470"/>
      <c r="F5" s="17"/>
      <c r="G5" s="74">
        <v>6029959</v>
      </c>
      <c r="H5" s="74">
        <f>SUM(I5:J5)</f>
        <v>5726044</v>
      </c>
      <c r="I5" s="74">
        <v>4240094</v>
      </c>
      <c r="J5" s="74">
        <v>1485950</v>
      </c>
      <c r="K5" s="52"/>
    </row>
    <row r="6" spans="1:11" ht="10.5" customHeight="1">
      <c r="A6" s="11"/>
      <c r="B6" s="11"/>
      <c r="C6" s="470" t="s">
        <v>287</v>
      </c>
      <c r="D6" s="470"/>
      <c r="E6" s="470"/>
      <c r="F6" s="17"/>
      <c r="G6" s="74">
        <v>42855</v>
      </c>
      <c r="H6" s="74">
        <f>SUM(I6:J6)</f>
        <v>40238</v>
      </c>
      <c r="I6" s="74">
        <v>25178</v>
      </c>
      <c r="J6" s="74">
        <v>15060</v>
      </c>
      <c r="K6" s="52"/>
    </row>
    <row r="7" spans="1:11" ht="10.5" customHeight="1">
      <c r="A7" s="11"/>
      <c r="B7" s="11"/>
      <c r="C7" s="470" t="s">
        <v>288</v>
      </c>
      <c r="D7" s="470"/>
      <c r="E7" s="470"/>
      <c r="F7" s="17"/>
      <c r="G7" s="74">
        <v>195672</v>
      </c>
      <c r="H7" s="74">
        <f>SUM(I7:J7)</f>
        <v>187199</v>
      </c>
      <c r="I7" s="74">
        <v>61169</v>
      </c>
      <c r="J7" s="74">
        <v>126030</v>
      </c>
      <c r="K7" s="52"/>
    </row>
    <row r="8" spans="1:11" ht="10.5" customHeight="1">
      <c r="A8" s="11"/>
      <c r="B8" s="11"/>
      <c r="C8" s="470" t="s">
        <v>289</v>
      </c>
      <c r="D8" s="470"/>
      <c r="E8" s="470"/>
      <c r="F8" s="17"/>
      <c r="G8" s="74">
        <v>494693</v>
      </c>
      <c r="H8" s="74">
        <f aca="true" t="shared" si="0" ref="H8:H21">SUM(I8:J8)</f>
        <v>478618</v>
      </c>
      <c r="I8" s="74">
        <v>102688</v>
      </c>
      <c r="J8" s="74">
        <v>375930</v>
      </c>
      <c r="K8" s="52"/>
    </row>
    <row r="9" spans="1:11" ht="10.5" customHeight="1">
      <c r="A9" s="11"/>
      <c r="B9" s="11"/>
      <c r="C9" s="470" t="s">
        <v>290</v>
      </c>
      <c r="D9" s="470"/>
      <c r="E9" s="470"/>
      <c r="F9" s="17"/>
      <c r="G9" s="74">
        <v>156801</v>
      </c>
      <c r="H9" s="74">
        <f t="shared" si="0"/>
        <v>159427</v>
      </c>
      <c r="I9" s="74">
        <v>56077</v>
      </c>
      <c r="J9" s="74">
        <v>103350</v>
      </c>
      <c r="K9" s="52"/>
    </row>
    <row r="10" spans="1:11" ht="9.75">
      <c r="A10" s="11"/>
      <c r="B10" s="11"/>
      <c r="C10" s="11"/>
      <c r="D10" s="11"/>
      <c r="E10" s="11"/>
      <c r="F10" s="17"/>
      <c r="G10" s="74"/>
      <c r="H10" s="74"/>
      <c r="I10" s="74"/>
      <c r="J10" s="74"/>
      <c r="K10" s="52"/>
    </row>
    <row r="11" spans="1:11" ht="10.5" customHeight="1">
      <c r="A11" s="11"/>
      <c r="B11" s="11"/>
      <c r="C11" s="470" t="s">
        <v>291</v>
      </c>
      <c r="D11" s="470"/>
      <c r="E11" s="470"/>
      <c r="F11" s="17"/>
      <c r="G11" s="74">
        <v>888174</v>
      </c>
      <c r="H11" s="74">
        <f t="shared" si="0"/>
        <v>1115977</v>
      </c>
      <c r="I11" s="74">
        <v>816987</v>
      </c>
      <c r="J11" s="74">
        <v>298990</v>
      </c>
      <c r="K11" s="52"/>
    </row>
    <row r="12" spans="1:11" ht="10.5" customHeight="1">
      <c r="A12" s="11"/>
      <c r="B12" s="11"/>
      <c r="C12" s="470" t="s">
        <v>292</v>
      </c>
      <c r="D12" s="470"/>
      <c r="E12" s="470"/>
      <c r="F12" s="17"/>
      <c r="G12" s="74">
        <v>337632</v>
      </c>
      <c r="H12" s="74">
        <f t="shared" si="0"/>
        <v>325558</v>
      </c>
      <c r="I12" s="74">
        <v>93808</v>
      </c>
      <c r="J12" s="74">
        <v>231750</v>
      </c>
      <c r="K12" s="52"/>
    </row>
    <row r="13" spans="1:11" ht="10.5" customHeight="1">
      <c r="A13" s="11"/>
      <c r="B13" s="11"/>
      <c r="C13" s="470" t="s">
        <v>293</v>
      </c>
      <c r="D13" s="470"/>
      <c r="E13" s="470"/>
      <c r="F13" s="17"/>
      <c r="G13" s="74">
        <v>403119</v>
      </c>
      <c r="H13" s="74">
        <f t="shared" si="0"/>
        <v>402043</v>
      </c>
      <c r="I13" s="74">
        <v>44593</v>
      </c>
      <c r="J13" s="74">
        <v>357450</v>
      </c>
      <c r="K13" s="52"/>
    </row>
    <row r="14" spans="1:11" ht="10.5" customHeight="1">
      <c r="A14" s="11"/>
      <c r="B14" s="11"/>
      <c r="C14" s="470" t="s">
        <v>294</v>
      </c>
      <c r="D14" s="470"/>
      <c r="E14" s="470"/>
      <c r="F14" s="17"/>
      <c r="G14" s="74">
        <v>619961</v>
      </c>
      <c r="H14" s="74">
        <f t="shared" si="0"/>
        <v>611767</v>
      </c>
      <c r="I14" s="74">
        <v>160747</v>
      </c>
      <c r="J14" s="74">
        <v>451020</v>
      </c>
      <c r="K14" s="52"/>
    </row>
    <row r="15" spans="1:11" ht="10.5" customHeight="1">
      <c r="A15" s="11"/>
      <c r="B15" s="11"/>
      <c r="C15" s="470" t="s">
        <v>295</v>
      </c>
      <c r="D15" s="470"/>
      <c r="E15" s="470"/>
      <c r="F15" s="17"/>
      <c r="G15" s="74">
        <v>518445</v>
      </c>
      <c r="H15" s="74">
        <f t="shared" si="0"/>
        <v>501862</v>
      </c>
      <c r="I15" s="74">
        <v>137062</v>
      </c>
      <c r="J15" s="74">
        <v>364800</v>
      </c>
      <c r="K15" s="52"/>
    </row>
    <row r="16" spans="1:11" ht="9.75">
      <c r="A16" s="11"/>
      <c r="B16" s="11"/>
      <c r="C16" s="11"/>
      <c r="D16" s="11"/>
      <c r="E16" s="11"/>
      <c r="F16" s="17"/>
      <c r="G16" s="74"/>
      <c r="H16" s="74"/>
      <c r="I16" s="74"/>
      <c r="J16" s="74"/>
      <c r="K16" s="52"/>
    </row>
    <row r="17" spans="1:11" ht="10.5" customHeight="1">
      <c r="A17" s="11"/>
      <c r="B17" s="11"/>
      <c r="C17" s="470" t="s">
        <v>296</v>
      </c>
      <c r="D17" s="470"/>
      <c r="E17" s="470"/>
      <c r="F17" s="17"/>
      <c r="G17" s="74">
        <v>138695</v>
      </c>
      <c r="H17" s="74">
        <f t="shared" si="0"/>
        <v>136688</v>
      </c>
      <c r="I17" s="74">
        <v>68858</v>
      </c>
      <c r="J17" s="74">
        <v>67830</v>
      </c>
      <c r="K17" s="52"/>
    </row>
    <row r="18" spans="1:11" ht="10.5" customHeight="1">
      <c r="A18" s="11"/>
      <c r="B18" s="11"/>
      <c r="C18" s="470" t="s">
        <v>297</v>
      </c>
      <c r="D18" s="470"/>
      <c r="E18" s="470"/>
      <c r="F18" s="17"/>
      <c r="G18" s="74">
        <v>1245137</v>
      </c>
      <c r="H18" s="74">
        <f t="shared" si="0"/>
        <v>1445977</v>
      </c>
      <c r="I18" s="74">
        <v>1240227</v>
      </c>
      <c r="J18" s="74">
        <v>205750</v>
      </c>
      <c r="K18" s="52"/>
    </row>
    <row r="19" spans="1:11" ht="10.5" customHeight="1">
      <c r="A19" s="11"/>
      <c r="B19" s="11"/>
      <c r="C19" s="470" t="s">
        <v>298</v>
      </c>
      <c r="D19" s="470"/>
      <c r="E19" s="470"/>
      <c r="F19" s="17"/>
      <c r="G19" s="74">
        <v>117661</v>
      </c>
      <c r="H19" s="74">
        <f t="shared" si="0"/>
        <v>108534</v>
      </c>
      <c r="I19" s="74">
        <v>65304</v>
      </c>
      <c r="J19" s="74">
        <v>43230</v>
      </c>
      <c r="K19" s="52"/>
    </row>
    <row r="20" spans="1:11" ht="10.5" customHeight="1">
      <c r="A20" s="11"/>
      <c r="B20" s="11"/>
      <c r="C20" s="470" t="s">
        <v>299</v>
      </c>
      <c r="D20" s="470"/>
      <c r="E20" s="470"/>
      <c r="F20" s="17"/>
      <c r="G20" s="74">
        <v>68631</v>
      </c>
      <c r="H20" s="74">
        <f t="shared" si="0"/>
        <v>67689</v>
      </c>
      <c r="I20" s="74">
        <v>44699</v>
      </c>
      <c r="J20" s="74">
        <v>22990</v>
      </c>
      <c r="K20" s="52"/>
    </row>
    <row r="21" spans="1:11" ht="12" customHeight="1">
      <c r="A21" s="11"/>
      <c r="B21" s="11"/>
      <c r="C21" s="470" t="s">
        <v>23</v>
      </c>
      <c r="D21" s="470"/>
      <c r="E21" s="470"/>
      <c r="F21" s="17"/>
      <c r="G21" s="74">
        <v>4273194</v>
      </c>
      <c r="H21" s="74">
        <f t="shared" si="0"/>
        <v>3979207</v>
      </c>
      <c r="I21" s="74">
        <v>2894637</v>
      </c>
      <c r="J21" s="74">
        <v>1084570</v>
      </c>
      <c r="K21" s="52"/>
    </row>
    <row r="22" spans="1:10" ht="4.5" customHeight="1" thickBot="1">
      <c r="A22" s="27"/>
      <c r="B22" s="27"/>
      <c r="C22" s="27"/>
      <c r="D22" s="27"/>
      <c r="E22" s="27"/>
      <c r="F22" s="28"/>
      <c r="G22" s="27"/>
      <c r="H22" s="27"/>
      <c r="I22" s="27"/>
      <c r="J22" s="27"/>
    </row>
    <row r="23" ht="4.5" customHeight="1" thickTop="1"/>
    <row r="24" spans="7:11" ht="9.75">
      <c r="G24" s="52"/>
      <c r="H24" s="52"/>
      <c r="I24" s="52"/>
      <c r="J24" s="52"/>
      <c r="K24" s="52"/>
    </row>
  </sheetData>
  <sheetProtection/>
  <mergeCells count="18">
    <mergeCell ref="C15:E15"/>
    <mergeCell ref="C17:E17"/>
    <mergeCell ref="C18:E18"/>
    <mergeCell ref="C19:E19"/>
    <mergeCell ref="C20:E20"/>
    <mergeCell ref="C21:E21"/>
    <mergeCell ref="C8:E8"/>
    <mergeCell ref="C9:E9"/>
    <mergeCell ref="C11:E11"/>
    <mergeCell ref="C12:E12"/>
    <mergeCell ref="C13:E13"/>
    <mergeCell ref="C14:E14"/>
    <mergeCell ref="B2:E3"/>
    <mergeCell ref="G2:G3"/>
    <mergeCell ref="H2:H3"/>
    <mergeCell ref="C5:E5"/>
    <mergeCell ref="C6:E6"/>
    <mergeCell ref="C7:E7"/>
  </mergeCells>
  <printOptions horizontalCentered="1"/>
  <pageMargins left="0.5905511811023623" right="0.5905511811023623" top="1.07" bottom="0.5905511811023623" header="0.69" footer="0.5118110236220472"/>
  <pageSetup horizontalDpi="600" verticalDpi="600" orientation="portrait" paperSize="9" scale="145" r:id="rId1"/>
  <headerFooter alignWithMargins="0">
    <oddHeader>&amp;R&amp;9&amp;F　鉄道乗車人員（江ノ島電鉄）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21"/>
  <sheetViews>
    <sheetView zoomScale="200" zoomScaleNormal="200" zoomScalePageLayoutView="0" workbookViewId="0" topLeftCell="A1">
      <selection activeCell="G23" sqref="G23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4.5" customHeight="1" thickBot="1"/>
    <row r="2" spans="1:10" ht="6" customHeight="1" thickTop="1">
      <c r="A2" s="4"/>
      <c r="B2" s="467" t="s">
        <v>0</v>
      </c>
      <c r="C2" s="490"/>
      <c r="D2" s="490"/>
      <c r="E2" s="490"/>
      <c r="F2" s="4"/>
      <c r="G2" s="477" t="s">
        <v>87</v>
      </c>
      <c r="H2" s="479" t="s">
        <v>86</v>
      </c>
      <c r="I2" s="22"/>
      <c r="J2" s="22"/>
    </row>
    <row r="3" spans="1:10" ht="22.5" customHeight="1">
      <c r="A3" s="7"/>
      <c r="B3" s="491"/>
      <c r="C3" s="491"/>
      <c r="D3" s="491"/>
      <c r="E3" s="491"/>
      <c r="F3" s="8"/>
      <c r="G3" s="497"/>
      <c r="H3" s="498"/>
      <c r="I3" s="92" t="s">
        <v>88</v>
      </c>
      <c r="J3" s="93" t="s">
        <v>96</v>
      </c>
    </row>
    <row r="4" spans="1:10" ht="5.25" customHeight="1">
      <c r="A4" s="11"/>
      <c r="B4" s="14"/>
      <c r="C4" s="14"/>
      <c r="D4" s="14"/>
      <c r="E4" s="14"/>
      <c r="F4" s="13"/>
      <c r="G4" s="12"/>
      <c r="H4" s="12"/>
      <c r="I4" s="45"/>
      <c r="J4" s="45"/>
    </row>
    <row r="5" spans="1:10" ht="10.5" customHeight="1">
      <c r="A5" s="11"/>
      <c r="B5" s="11"/>
      <c r="C5" s="470" t="s">
        <v>19</v>
      </c>
      <c r="D5" s="470"/>
      <c r="E5" s="470"/>
      <c r="F5" s="17"/>
      <c r="G5" s="2">
        <v>3139069</v>
      </c>
      <c r="H5" s="2">
        <f>+I5+J5</f>
        <v>3130691</v>
      </c>
      <c r="I5" s="2">
        <v>1305144</v>
      </c>
      <c r="J5" s="2">
        <v>1825547</v>
      </c>
    </row>
    <row r="6" spans="1:10" ht="10.5" customHeight="1">
      <c r="A6" s="11"/>
      <c r="B6" s="11"/>
      <c r="C6" s="470" t="s">
        <v>300</v>
      </c>
      <c r="D6" s="470"/>
      <c r="E6" s="470"/>
      <c r="F6" s="17"/>
      <c r="G6" s="2">
        <v>56664</v>
      </c>
      <c r="H6" s="2">
        <f aca="true" t="shared" si="0" ref="H6:H18">+I6+J6</f>
        <v>62300</v>
      </c>
      <c r="I6" s="2">
        <v>37030</v>
      </c>
      <c r="J6" s="2">
        <v>25270</v>
      </c>
    </row>
    <row r="7" spans="1:10" ht="10.5" customHeight="1">
      <c r="A7" s="11"/>
      <c r="B7" s="11"/>
      <c r="C7" s="470" t="s">
        <v>301</v>
      </c>
      <c r="D7" s="470"/>
      <c r="E7" s="470"/>
      <c r="F7" s="17"/>
      <c r="G7" s="2">
        <v>462891</v>
      </c>
      <c r="H7" s="2">
        <f t="shared" si="0"/>
        <v>465128</v>
      </c>
      <c r="I7" s="2">
        <v>205671</v>
      </c>
      <c r="J7" s="2">
        <v>259457</v>
      </c>
    </row>
    <row r="8" spans="1:10" ht="10.5" customHeight="1">
      <c r="A8" s="11"/>
      <c r="B8" s="11"/>
      <c r="C8" s="470" t="s">
        <v>302</v>
      </c>
      <c r="D8" s="470"/>
      <c r="E8" s="470"/>
      <c r="F8" s="17"/>
      <c r="G8" s="2">
        <v>270760</v>
      </c>
      <c r="H8" s="2">
        <f t="shared" si="0"/>
        <v>269388</v>
      </c>
      <c r="I8" s="2">
        <v>114119</v>
      </c>
      <c r="J8" s="2">
        <v>155269</v>
      </c>
    </row>
    <row r="9" spans="1:10" ht="10.5" customHeight="1">
      <c r="A9" s="11"/>
      <c r="B9" s="11"/>
      <c r="C9" s="470" t="s">
        <v>303</v>
      </c>
      <c r="D9" s="470"/>
      <c r="E9" s="470"/>
      <c r="F9" s="17"/>
      <c r="G9" s="2">
        <v>247668</v>
      </c>
      <c r="H9" s="2">
        <f t="shared" si="0"/>
        <v>247907</v>
      </c>
      <c r="I9" s="2">
        <v>95610</v>
      </c>
      <c r="J9" s="2">
        <v>152297</v>
      </c>
    </row>
    <row r="10" spans="1:10" ht="6" customHeight="1">
      <c r="A10" s="11"/>
      <c r="B10" s="11"/>
      <c r="C10" s="11"/>
      <c r="D10" s="11"/>
      <c r="E10" s="11"/>
      <c r="F10" s="17"/>
      <c r="G10" s="2"/>
      <c r="H10" s="2"/>
      <c r="I10" s="2"/>
      <c r="J10" s="2"/>
    </row>
    <row r="11" spans="1:10" ht="10.5" customHeight="1">
      <c r="A11" s="11"/>
      <c r="B11" s="11"/>
      <c r="C11" s="470" t="s">
        <v>304</v>
      </c>
      <c r="D11" s="470"/>
      <c r="E11" s="470"/>
      <c r="F11" s="17"/>
      <c r="G11" s="2">
        <v>327518</v>
      </c>
      <c r="H11" s="2">
        <f t="shared" si="0"/>
        <v>322148</v>
      </c>
      <c r="I11" s="2">
        <v>156306</v>
      </c>
      <c r="J11" s="2">
        <v>165842</v>
      </c>
    </row>
    <row r="12" spans="1:10" ht="10.5" customHeight="1">
      <c r="A12" s="11"/>
      <c r="B12" s="11"/>
      <c r="C12" s="470" t="s">
        <v>305</v>
      </c>
      <c r="D12" s="470"/>
      <c r="E12" s="470"/>
      <c r="F12" s="17"/>
      <c r="G12" s="2">
        <v>541872</v>
      </c>
      <c r="H12" s="2">
        <f t="shared" si="0"/>
        <v>532422</v>
      </c>
      <c r="I12" s="2">
        <v>223744</v>
      </c>
      <c r="J12" s="2">
        <v>308678</v>
      </c>
    </row>
    <row r="13" spans="1:10" ht="10.5" customHeight="1">
      <c r="A13" s="11"/>
      <c r="B13" s="11"/>
      <c r="C13" s="470" t="s">
        <v>306</v>
      </c>
      <c r="D13" s="470"/>
      <c r="E13" s="470"/>
      <c r="F13" s="17"/>
      <c r="G13" s="2">
        <v>305908</v>
      </c>
      <c r="H13" s="2">
        <f t="shared" si="0"/>
        <v>299020</v>
      </c>
      <c r="I13" s="2">
        <v>134088</v>
      </c>
      <c r="J13" s="2">
        <v>164932</v>
      </c>
    </row>
    <row r="14" spans="1:10" ht="10.5" customHeight="1">
      <c r="A14" s="11"/>
      <c r="B14" s="11"/>
      <c r="C14" s="470" t="s">
        <v>307</v>
      </c>
      <c r="D14" s="470"/>
      <c r="E14" s="470"/>
      <c r="F14" s="17"/>
      <c r="G14" s="2">
        <v>447401</v>
      </c>
      <c r="H14" s="2">
        <f t="shared" si="0"/>
        <v>447212</v>
      </c>
      <c r="I14" s="2">
        <v>190025</v>
      </c>
      <c r="J14" s="2">
        <v>257187</v>
      </c>
    </row>
    <row r="15" spans="1:10" ht="10.5" customHeight="1">
      <c r="A15" s="11"/>
      <c r="B15" s="11"/>
      <c r="C15" s="470" t="s">
        <v>308</v>
      </c>
      <c r="D15" s="470"/>
      <c r="E15" s="470"/>
      <c r="F15" s="17"/>
      <c r="G15" s="2">
        <v>599724</v>
      </c>
      <c r="H15" s="2">
        <f t="shared" si="0"/>
        <v>601771</v>
      </c>
      <c r="I15" s="2">
        <v>262499</v>
      </c>
      <c r="J15" s="2">
        <v>339272</v>
      </c>
    </row>
    <row r="16" spans="1:10" ht="6" customHeight="1">
      <c r="A16" s="11"/>
      <c r="B16" s="11"/>
      <c r="C16" s="11"/>
      <c r="D16" s="11"/>
      <c r="E16" s="11"/>
      <c r="F16" s="17"/>
      <c r="G16" s="2"/>
      <c r="H16" s="2"/>
      <c r="I16" s="2"/>
      <c r="J16" s="2"/>
    </row>
    <row r="17" spans="1:10" ht="10.5" customHeight="1">
      <c r="A17" s="11"/>
      <c r="B17" s="11"/>
      <c r="C17" s="470" t="s">
        <v>309</v>
      </c>
      <c r="D17" s="470"/>
      <c r="E17" s="470"/>
      <c r="F17" s="17"/>
      <c r="G17" s="2">
        <v>239471</v>
      </c>
      <c r="H17" s="2">
        <f t="shared" si="0"/>
        <v>242480</v>
      </c>
      <c r="I17" s="2">
        <v>110444</v>
      </c>
      <c r="J17" s="2">
        <v>132036</v>
      </c>
    </row>
    <row r="18" spans="1:10" ht="10.5" customHeight="1">
      <c r="A18" s="11"/>
      <c r="B18" s="11"/>
      <c r="C18" s="470" t="s">
        <v>310</v>
      </c>
      <c r="D18" s="470"/>
      <c r="E18" s="470"/>
      <c r="F18" s="17"/>
      <c r="G18" s="2">
        <v>957487</v>
      </c>
      <c r="H18" s="2">
        <f t="shared" si="0"/>
        <v>941640</v>
      </c>
      <c r="I18" s="2">
        <v>403039</v>
      </c>
      <c r="J18" s="2">
        <v>538601</v>
      </c>
    </row>
    <row r="19" spans="1:10" ht="4.5" customHeight="1" thickBot="1">
      <c r="A19" s="27"/>
      <c r="B19" s="27"/>
      <c r="C19" s="27"/>
      <c r="D19" s="27"/>
      <c r="E19" s="27"/>
      <c r="F19" s="28"/>
      <c r="G19" s="27"/>
      <c r="H19" s="100"/>
      <c r="I19" s="100"/>
      <c r="J19" s="100"/>
    </row>
    <row r="20" ht="4.5" customHeight="1" thickTop="1"/>
    <row r="21" spans="8:10" ht="9.75">
      <c r="H21" s="52"/>
      <c r="I21" s="52"/>
      <c r="J21" s="52"/>
    </row>
  </sheetData>
  <sheetProtection/>
  <mergeCells count="15">
    <mergeCell ref="C15:E15"/>
    <mergeCell ref="C17:E17"/>
    <mergeCell ref="C18:E18"/>
    <mergeCell ref="C8:E8"/>
    <mergeCell ref="C9:E9"/>
    <mergeCell ref="C11:E11"/>
    <mergeCell ref="C12:E12"/>
    <mergeCell ref="C13:E13"/>
    <mergeCell ref="C14:E14"/>
    <mergeCell ref="B2:E3"/>
    <mergeCell ref="G2:G3"/>
    <mergeCell ref="H2:H3"/>
    <mergeCell ref="C5:E5"/>
    <mergeCell ref="C6:E6"/>
    <mergeCell ref="C7:E7"/>
  </mergeCells>
  <printOptions horizontalCentered="1"/>
  <pageMargins left="0.5905511811023623" right="0.5905511811023623" top="1.31" bottom="0.5905511811023623" header="0.69" footer="0.5118110236220472"/>
  <pageSetup horizontalDpi="600" verticalDpi="600" orientation="portrait" paperSize="9" scale="145" r:id="rId1"/>
  <headerFooter alignWithMargins="0">
    <oddHeader>&amp;R&amp;10&amp;F　鉄道乗車人員（伊豆箱根鉄道）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14"/>
  <sheetViews>
    <sheetView zoomScale="200" zoomScaleNormal="200" zoomScalePageLayoutView="0" workbookViewId="0" topLeftCell="A1">
      <selection activeCell="C6" sqref="C6:E6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4.5" customHeight="1" thickBot="1"/>
    <row r="2" spans="1:10" ht="6" customHeight="1" thickTop="1">
      <c r="A2" s="4"/>
      <c r="B2" s="467" t="s">
        <v>0</v>
      </c>
      <c r="C2" s="490"/>
      <c r="D2" s="490"/>
      <c r="E2" s="490"/>
      <c r="F2" s="5"/>
      <c r="G2" s="477" t="s">
        <v>87</v>
      </c>
      <c r="H2" s="499" t="s">
        <v>311</v>
      </c>
      <c r="I2" s="22"/>
      <c r="J2" s="22"/>
    </row>
    <row r="3" spans="1:10" ht="21.75" customHeight="1">
      <c r="A3" s="7"/>
      <c r="B3" s="491"/>
      <c r="C3" s="491"/>
      <c r="D3" s="491"/>
      <c r="E3" s="491"/>
      <c r="F3" s="8"/>
      <c r="G3" s="492"/>
      <c r="H3" s="493"/>
      <c r="I3" s="92" t="s">
        <v>88</v>
      </c>
      <c r="J3" s="93" t="s">
        <v>96</v>
      </c>
    </row>
    <row r="4" spans="1:10" ht="5.25" customHeight="1">
      <c r="A4" s="11"/>
      <c r="B4" s="14"/>
      <c r="C4" s="14"/>
      <c r="D4" s="14"/>
      <c r="E4" s="14"/>
      <c r="F4" s="13"/>
      <c r="G4" s="14"/>
      <c r="H4" s="14"/>
      <c r="I4" s="45"/>
      <c r="J4" s="45"/>
    </row>
    <row r="5" spans="1:10" ht="10.5" customHeight="1">
      <c r="A5" s="11"/>
      <c r="B5" s="11"/>
      <c r="C5" s="470" t="s">
        <v>10</v>
      </c>
      <c r="D5" s="470"/>
      <c r="E5" s="470"/>
      <c r="F5" s="17"/>
      <c r="G5" s="2">
        <v>4956110</v>
      </c>
      <c r="H5" s="2">
        <f>SUM(I5:J5)</f>
        <v>4695048</v>
      </c>
      <c r="I5" s="2">
        <v>2628588</v>
      </c>
      <c r="J5" s="2">
        <v>2066460</v>
      </c>
    </row>
    <row r="6" spans="1:10" ht="10.5" customHeight="1">
      <c r="A6" s="11"/>
      <c r="B6" s="11"/>
      <c r="C6" s="470" t="s">
        <v>312</v>
      </c>
      <c r="D6" s="470"/>
      <c r="E6" s="470"/>
      <c r="F6" s="17"/>
      <c r="G6" s="2">
        <v>665461</v>
      </c>
      <c r="H6" s="2">
        <f>SUM(I6:J6)</f>
        <v>614324</v>
      </c>
      <c r="I6" s="2">
        <v>398564</v>
      </c>
      <c r="J6" s="2">
        <v>215760</v>
      </c>
    </row>
    <row r="7" spans="1:10" ht="10.5" customHeight="1">
      <c r="A7" s="11"/>
      <c r="B7" s="11"/>
      <c r="C7" s="470" t="s">
        <v>313</v>
      </c>
      <c r="D7" s="470"/>
      <c r="E7" s="470"/>
      <c r="F7" s="17"/>
      <c r="G7" s="2">
        <v>1104507</v>
      </c>
      <c r="H7" s="2">
        <f>SUM(I7:J7)</f>
        <v>1131016</v>
      </c>
      <c r="I7" s="2">
        <v>733936</v>
      </c>
      <c r="J7" s="2">
        <v>397080</v>
      </c>
    </row>
    <row r="8" spans="1:10" ht="10.5" customHeight="1">
      <c r="A8" s="11"/>
      <c r="B8" s="11"/>
      <c r="C8" s="470" t="s">
        <v>314</v>
      </c>
      <c r="D8" s="470"/>
      <c r="E8" s="470"/>
      <c r="F8" s="17"/>
      <c r="G8" s="2">
        <v>957949</v>
      </c>
      <c r="H8" s="2">
        <f>SUM(I8:J8)</f>
        <v>926381</v>
      </c>
      <c r="I8" s="2">
        <v>479801</v>
      </c>
      <c r="J8" s="2">
        <v>446580</v>
      </c>
    </row>
    <row r="9" spans="1:10" ht="10.5" customHeight="1">
      <c r="A9" s="11"/>
      <c r="B9" s="11"/>
      <c r="C9" s="470" t="s">
        <v>315</v>
      </c>
      <c r="D9" s="470"/>
      <c r="E9" s="470"/>
      <c r="F9" s="17"/>
      <c r="G9" s="2">
        <v>888886</v>
      </c>
      <c r="H9" s="2">
        <f>SUM(I9:J9)</f>
        <v>867652</v>
      </c>
      <c r="I9" s="2">
        <v>393742</v>
      </c>
      <c r="J9" s="2">
        <v>473910</v>
      </c>
    </row>
    <row r="10" spans="1:10" ht="6" customHeight="1">
      <c r="A10" s="11"/>
      <c r="B10" s="11"/>
      <c r="C10" s="11"/>
      <c r="D10" s="11"/>
      <c r="E10" s="11"/>
      <c r="F10" s="17"/>
      <c r="G10" s="2"/>
      <c r="H10" s="2"/>
      <c r="I10" s="2"/>
      <c r="J10" s="2"/>
    </row>
    <row r="11" spans="1:10" ht="10.5" customHeight="1">
      <c r="A11" s="11"/>
      <c r="B11" s="11"/>
      <c r="C11" s="470" t="s">
        <v>316</v>
      </c>
      <c r="D11" s="470"/>
      <c r="E11" s="470"/>
      <c r="F11" s="17"/>
      <c r="G11" s="2">
        <v>653811</v>
      </c>
      <c r="H11" s="2">
        <f>SUM(I11:J11)</f>
        <v>657840</v>
      </c>
      <c r="I11" s="2">
        <v>229380</v>
      </c>
      <c r="J11" s="2">
        <v>428460</v>
      </c>
    </row>
    <row r="12" spans="1:10" ht="10.5" customHeight="1">
      <c r="A12" s="11"/>
      <c r="B12" s="11"/>
      <c r="C12" s="470" t="s">
        <v>317</v>
      </c>
      <c r="D12" s="470"/>
      <c r="E12" s="470"/>
      <c r="F12" s="17"/>
      <c r="G12" s="2">
        <v>48467</v>
      </c>
      <c r="H12" s="2">
        <f>SUM(I12:J12)</f>
        <v>43244</v>
      </c>
      <c r="I12" s="2">
        <v>33974</v>
      </c>
      <c r="J12" s="2">
        <v>9270</v>
      </c>
    </row>
    <row r="13" spans="1:10" ht="10.5" customHeight="1">
      <c r="A13" s="11"/>
      <c r="B13" s="11"/>
      <c r="C13" s="470" t="s">
        <v>318</v>
      </c>
      <c r="D13" s="470"/>
      <c r="E13" s="470"/>
      <c r="F13" s="17"/>
      <c r="G13" s="2">
        <v>673550</v>
      </c>
      <c r="H13" s="2">
        <f>SUM(I13:J13)</f>
        <v>614679</v>
      </c>
      <c r="I13" s="2">
        <v>402579</v>
      </c>
      <c r="J13" s="2">
        <v>212100</v>
      </c>
    </row>
    <row r="14" spans="1:10" ht="4.5" customHeight="1" thickBot="1">
      <c r="A14" s="27"/>
      <c r="B14" s="27"/>
      <c r="C14" s="27"/>
      <c r="D14" s="27"/>
      <c r="E14" s="27"/>
      <c r="F14" s="28"/>
      <c r="G14" s="27"/>
      <c r="H14" s="27"/>
      <c r="I14" s="27"/>
      <c r="J14" s="27"/>
    </row>
    <row r="15" ht="3" customHeight="1" thickTop="1"/>
  </sheetData>
  <sheetProtection/>
  <mergeCells count="11">
    <mergeCell ref="C9:E9"/>
    <mergeCell ref="C11:E11"/>
    <mergeCell ref="C12:E12"/>
    <mergeCell ref="C13:E13"/>
    <mergeCell ref="B2:E3"/>
    <mergeCell ref="G2:G3"/>
    <mergeCell ref="H2:H3"/>
    <mergeCell ref="C5:E5"/>
    <mergeCell ref="C6:E6"/>
    <mergeCell ref="C7:E7"/>
    <mergeCell ref="C8:E8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scale="130" r:id="rId1"/>
  <headerFooter alignWithMargins="0">
    <oddHeader>&amp;R&amp;9&amp;F鉄道乗車人員（湘南モノレール）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K24"/>
  <sheetViews>
    <sheetView zoomScale="125" zoomScaleNormal="125" zoomScalePageLayoutView="0" workbookViewId="0" topLeftCell="A1">
      <selection activeCell="G8" sqref="G8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1" width="12.66015625" style="3" bestFit="1" customWidth="1"/>
    <col min="12" max="16384" width="9.66015625" style="3" customWidth="1"/>
  </cols>
  <sheetData>
    <row r="1" ht="4.5" customHeight="1" thickBot="1"/>
    <row r="2" spans="1:10" ht="5.25" customHeight="1" thickTop="1">
      <c r="A2" s="38"/>
      <c r="B2" s="467" t="s">
        <v>0</v>
      </c>
      <c r="C2" s="490"/>
      <c r="D2" s="490"/>
      <c r="E2" s="490"/>
      <c r="F2" s="47"/>
      <c r="G2" s="477" t="s">
        <v>319</v>
      </c>
      <c r="H2" s="479" t="s">
        <v>320</v>
      </c>
      <c r="I2" s="22"/>
      <c r="J2" s="38"/>
    </row>
    <row r="3" spans="1:10" ht="22.5" customHeight="1">
      <c r="A3" s="34"/>
      <c r="B3" s="491"/>
      <c r="C3" s="491"/>
      <c r="D3" s="491"/>
      <c r="E3" s="491"/>
      <c r="F3" s="48"/>
      <c r="G3" s="478"/>
      <c r="H3" s="480"/>
      <c r="I3" s="9" t="s">
        <v>321</v>
      </c>
      <c r="J3" s="10" t="s">
        <v>322</v>
      </c>
    </row>
    <row r="4" spans="1:10" ht="4.5" customHeight="1">
      <c r="A4" s="12"/>
      <c r="B4" s="14"/>
      <c r="C4" s="14"/>
      <c r="D4" s="14"/>
      <c r="E4" s="14"/>
      <c r="F4" s="86"/>
      <c r="G4" s="14"/>
      <c r="H4" s="14"/>
      <c r="I4" s="15"/>
      <c r="J4" s="15"/>
    </row>
    <row r="5" spans="1:11" ht="10.5" customHeight="1">
      <c r="A5" s="18"/>
      <c r="B5" s="18"/>
      <c r="C5" s="470" t="s">
        <v>30</v>
      </c>
      <c r="D5" s="470"/>
      <c r="E5" s="470"/>
      <c r="F5" s="101"/>
      <c r="G5" s="74">
        <v>5866371</v>
      </c>
      <c r="H5" s="74">
        <f>SUM(I5:J5)</f>
        <v>5748102</v>
      </c>
      <c r="I5" s="74">
        <v>2573216</v>
      </c>
      <c r="J5" s="74">
        <v>3174886</v>
      </c>
      <c r="K5" s="52"/>
    </row>
    <row r="6" spans="1:11" ht="10.5" customHeight="1">
      <c r="A6" s="18"/>
      <c r="B6" s="18"/>
      <c r="C6" s="470" t="s">
        <v>323</v>
      </c>
      <c r="D6" s="470"/>
      <c r="E6" s="470"/>
      <c r="F6" s="101"/>
      <c r="G6" s="74">
        <v>530238</v>
      </c>
      <c r="H6" s="74">
        <f>SUM(I6:J6)</f>
        <v>521246</v>
      </c>
      <c r="I6" s="74">
        <v>254990</v>
      </c>
      <c r="J6" s="74">
        <v>266256</v>
      </c>
      <c r="K6" s="52"/>
    </row>
    <row r="7" spans="1:11" ht="10.5" customHeight="1">
      <c r="A7" s="18"/>
      <c r="B7" s="18"/>
      <c r="C7" s="470" t="s">
        <v>324</v>
      </c>
      <c r="D7" s="470"/>
      <c r="E7" s="470"/>
      <c r="F7" s="101"/>
      <c r="G7" s="74">
        <v>1265648</v>
      </c>
      <c r="H7" s="74">
        <f>SUM(I7:J7)</f>
        <v>1247321</v>
      </c>
      <c r="I7" s="74">
        <v>638096</v>
      </c>
      <c r="J7" s="74">
        <v>609225</v>
      </c>
      <c r="K7" s="52"/>
    </row>
    <row r="8" spans="1:11" ht="10.5" customHeight="1">
      <c r="A8" s="18"/>
      <c r="B8" s="18"/>
      <c r="C8" s="470" t="s">
        <v>325</v>
      </c>
      <c r="D8" s="470"/>
      <c r="E8" s="470"/>
      <c r="F8" s="101"/>
      <c r="G8" s="74">
        <v>636465</v>
      </c>
      <c r="H8" s="74">
        <f>SUM(I8:J8)</f>
        <v>623326</v>
      </c>
      <c r="I8" s="74">
        <v>218676</v>
      </c>
      <c r="J8" s="74">
        <v>404650</v>
      </c>
      <c r="K8" s="52"/>
    </row>
    <row r="9" spans="1:11" ht="10.5" customHeight="1">
      <c r="A9" s="18"/>
      <c r="B9" s="18"/>
      <c r="C9" s="470" t="s">
        <v>326</v>
      </c>
      <c r="D9" s="470"/>
      <c r="E9" s="470"/>
      <c r="F9" s="101"/>
      <c r="G9" s="74">
        <v>850891</v>
      </c>
      <c r="H9" s="74">
        <f>SUM(I9:J9)</f>
        <v>840691</v>
      </c>
      <c r="I9" s="74">
        <v>301466</v>
      </c>
      <c r="J9" s="74">
        <v>539225</v>
      </c>
      <c r="K9" s="52"/>
    </row>
    <row r="10" spans="1:10" ht="5.25" customHeight="1">
      <c r="A10" s="18"/>
      <c r="B10" s="18"/>
      <c r="C10" s="18"/>
      <c r="D10" s="18"/>
      <c r="E10" s="18"/>
      <c r="F10" s="101"/>
      <c r="G10" s="74"/>
      <c r="H10" s="74"/>
      <c r="I10" s="74"/>
      <c r="J10" s="74"/>
    </row>
    <row r="11" spans="1:11" ht="10.5" customHeight="1">
      <c r="A11" s="18"/>
      <c r="B11" s="18"/>
      <c r="C11" s="470" t="s">
        <v>327</v>
      </c>
      <c r="D11" s="470"/>
      <c r="E11" s="470"/>
      <c r="F11" s="101"/>
      <c r="G11" s="74">
        <v>996061</v>
      </c>
      <c r="H11" s="74">
        <f>SUM(I11:J11)</f>
        <v>983661</v>
      </c>
      <c r="I11" s="74">
        <v>332111</v>
      </c>
      <c r="J11" s="74">
        <v>651550</v>
      </c>
      <c r="K11" s="52"/>
    </row>
    <row r="12" spans="1:11" ht="10.5" customHeight="1">
      <c r="A12" s="18"/>
      <c r="B12" s="18"/>
      <c r="C12" s="470" t="s">
        <v>328</v>
      </c>
      <c r="D12" s="470"/>
      <c r="E12" s="470"/>
      <c r="F12" s="101"/>
      <c r="G12" s="74">
        <v>761834</v>
      </c>
      <c r="H12" s="74">
        <f>SUM(I12:J12)</f>
        <v>715865</v>
      </c>
      <c r="I12" s="74">
        <v>305108</v>
      </c>
      <c r="J12" s="74">
        <v>410757</v>
      </c>
      <c r="K12" s="52"/>
    </row>
    <row r="13" spans="1:11" ht="10.5" customHeight="1">
      <c r="A13" s="18"/>
      <c r="B13" s="18"/>
      <c r="C13" s="470" t="s">
        <v>329</v>
      </c>
      <c r="D13" s="470"/>
      <c r="E13" s="470"/>
      <c r="F13" s="101"/>
      <c r="G13" s="74">
        <v>630102</v>
      </c>
      <c r="H13" s="74">
        <f>SUM(I13:J13)</f>
        <v>640555</v>
      </c>
      <c r="I13" s="74">
        <v>229956</v>
      </c>
      <c r="J13" s="74">
        <v>410599</v>
      </c>
      <c r="K13" s="52"/>
    </row>
    <row r="14" spans="1:11" ht="10.5" customHeight="1">
      <c r="A14" s="18"/>
      <c r="B14" s="18"/>
      <c r="C14" s="470" t="s">
        <v>330</v>
      </c>
      <c r="D14" s="470"/>
      <c r="E14" s="470"/>
      <c r="F14" s="101"/>
      <c r="G14" s="74">
        <v>1688198</v>
      </c>
      <c r="H14" s="74">
        <f>SUM(I14:J14)</f>
        <v>1678269</v>
      </c>
      <c r="I14" s="74">
        <v>899764</v>
      </c>
      <c r="J14" s="74">
        <v>778505</v>
      </c>
      <c r="K14" s="52"/>
    </row>
    <row r="15" spans="1:11" ht="10.5" customHeight="1">
      <c r="A15" s="18"/>
      <c r="B15" s="18"/>
      <c r="C15" s="470" t="s">
        <v>331</v>
      </c>
      <c r="D15" s="470"/>
      <c r="E15" s="470"/>
      <c r="F15" s="101"/>
      <c r="G15" s="74">
        <v>832610</v>
      </c>
      <c r="H15" s="74">
        <f>SUM(I15:J15)</f>
        <v>803471</v>
      </c>
      <c r="I15" s="74">
        <v>658623</v>
      </c>
      <c r="J15" s="74">
        <v>144848</v>
      </c>
      <c r="K15" s="52"/>
    </row>
    <row r="16" spans="1:10" ht="5.25" customHeight="1">
      <c r="A16" s="18"/>
      <c r="B16" s="18"/>
      <c r="C16" s="18"/>
      <c r="D16" s="18"/>
      <c r="E16" s="18"/>
      <c r="F16" s="101"/>
      <c r="G16" s="74"/>
      <c r="H16" s="74"/>
      <c r="I16" s="74"/>
      <c r="J16" s="74"/>
    </row>
    <row r="17" spans="1:11" ht="10.5" customHeight="1">
      <c r="A17" s="18"/>
      <c r="B17" s="18"/>
      <c r="C17" s="470" t="s">
        <v>332</v>
      </c>
      <c r="D17" s="470"/>
      <c r="E17" s="470"/>
      <c r="F17" s="101"/>
      <c r="G17" s="74">
        <v>343365</v>
      </c>
      <c r="H17" s="74">
        <f>SUM(I17:J17)</f>
        <v>325023</v>
      </c>
      <c r="I17" s="74">
        <v>169823</v>
      </c>
      <c r="J17" s="74">
        <v>155200</v>
      </c>
      <c r="K17" s="52"/>
    </row>
    <row r="18" spans="1:11" ht="10.5" customHeight="1">
      <c r="A18" s="18"/>
      <c r="B18" s="18"/>
      <c r="C18" s="470" t="s">
        <v>333</v>
      </c>
      <c r="D18" s="470"/>
      <c r="E18" s="470"/>
      <c r="F18" s="101"/>
      <c r="G18" s="74">
        <v>278482</v>
      </c>
      <c r="H18" s="74">
        <f>SUM(I18:J18)</f>
        <v>243328</v>
      </c>
      <c r="I18" s="74">
        <v>131793</v>
      </c>
      <c r="J18" s="74">
        <v>111535</v>
      </c>
      <c r="K18" s="52"/>
    </row>
    <row r="19" spans="1:11" ht="10.5" customHeight="1">
      <c r="A19" s="18"/>
      <c r="B19" s="18"/>
      <c r="C19" s="470" t="s">
        <v>334</v>
      </c>
      <c r="D19" s="470"/>
      <c r="E19" s="470"/>
      <c r="F19" s="101"/>
      <c r="G19" s="74">
        <v>467421</v>
      </c>
      <c r="H19" s="74">
        <f>SUM(I19:J19)</f>
        <v>454077</v>
      </c>
      <c r="I19" s="74">
        <v>208321</v>
      </c>
      <c r="J19" s="74">
        <v>245756</v>
      </c>
      <c r="K19" s="52"/>
    </row>
    <row r="20" spans="1:11" ht="10.5" customHeight="1">
      <c r="A20" s="18"/>
      <c r="B20" s="18"/>
      <c r="C20" s="470" t="s">
        <v>206</v>
      </c>
      <c r="D20" s="470"/>
      <c r="E20" s="470"/>
      <c r="F20" s="101"/>
      <c r="G20" s="74">
        <v>2439274</v>
      </c>
      <c r="H20" s="74">
        <f>SUM(I20:J20)</f>
        <v>2403473</v>
      </c>
      <c r="I20" s="74">
        <v>1336285</v>
      </c>
      <c r="J20" s="74">
        <v>1067188</v>
      </c>
      <c r="K20" s="52"/>
    </row>
    <row r="21" spans="1:10" ht="3" customHeight="1" thickBot="1">
      <c r="A21" s="27"/>
      <c r="B21" s="27"/>
      <c r="C21" s="27"/>
      <c r="D21" s="27"/>
      <c r="E21" s="27"/>
      <c r="F21" s="28"/>
      <c r="G21" s="27"/>
      <c r="H21" s="27"/>
      <c r="I21" s="27"/>
      <c r="J21" s="27"/>
    </row>
    <row r="22" spans="8:10" ht="3.75" customHeight="1" thickTop="1">
      <c r="H22" s="52"/>
      <c r="I22" s="52"/>
      <c r="J22" s="52"/>
    </row>
    <row r="23" spans="8:10" ht="9.75">
      <c r="H23" s="52"/>
      <c r="I23" s="52"/>
      <c r="J23" s="52"/>
    </row>
    <row r="24" spans="8:10" ht="9.75">
      <c r="H24" s="52"/>
      <c r="I24" s="52"/>
      <c r="J24" s="52"/>
    </row>
  </sheetData>
  <sheetProtection/>
  <mergeCells count="17">
    <mergeCell ref="C15:E15"/>
    <mergeCell ref="C17:E17"/>
    <mergeCell ref="C18:E18"/>
    <mergeCell ref="C19:E19"/>
    <mergeCell ref="C20:E20"/>
    <mergeCell ref="C8:E8"/>
    <mergeCell ref="C9:E9"/>
    <mergeCell ref="C11:E11"/>
    <mergeCell ref="C12:E12"/>
    <mergeCell ref="C13:E13"/>
    <mergeCell ref="C14:E14"/>
    <mergeCell ref="B2:E3"/>
    <mergeCell ref="G2:G3"/>
    <mergeCell ref="H2:H3"/>
    <mergeCell ref="C5:E5"/>
    <mergeCell ref="C6:E6"/>
    <mergeCell ref="C7:E7"/>
  </mergeCells>
  <printOptions/>
  <pageMargins left="0.7086614173228347" right="0.5905511811023623" top="1.220472440944882" bottom="0.5905511811023623" header="0.7086614173228347" footer="0.5118110236220472"/>
  <pageSetup horizontalDpi="600" verticalDpi="600" orientation="portrait" paperSize="9" scale="145" r:id="rId2"/>
  <headerFooter alignWithMargins="0">
    <oddHeader>&amp;R&amp;9&amp;F　鉄道乗車人員（金沢シーサイドライン）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59"/>
  <sheetViews>
    <sheetView zoomScale="200" zoomScaleNormal="200" zoomScalePageLayoutView="0" workbookViewId="0" topLeftCell="A46">
      <selection activeCell="G58" sqref="G58"/>
    </sheetView>
  </sheetViews>
  <sheetFormatPr defaultColWidth="9.33203125" defaultRowHeight="9.75"/>
  <cols>
    <col min="1" max="1" width="3" style="0" customWidth="1"/>
    <col min="2" max="2" width="3.66015625" style="0" customWidth="1"/>
    <col min="3" max="3" width="12.16015625" style="0" customWidth="1"/>
    <col min="4" max="4" width="1.66796875" style="0" customWidth="1"/>
    <col min="5" max="5" width="12.16015625" style="0" customWidth="1"/>
    <col min="6" max="6" width="3" style="0" customWidth="1"/>
    <col min="7" max="10" width="14.16015625" style="0" customWidth="1"/>
  </cols>
  <sheetData>
    <row r="1" ht="3" customHeight="1" thickBot="1"/>
    <row r="2" spans="1:10" ht="4.5" customHeight="1" thickTop="1">
      <c r="A2" s="102"/>
      <c r="B2" s="500" t="s">
        <v>0</v>
      </c>
      <c r="C2" s="500"/>
      <c r="D2" s="500"/>
      <c r="E2" s="500"/>
      <c r="F2" s="103"/>
      <c r="G2" s="502" t="s">
        <v>87</v>
      </c>
      <c r="H2" s="504" t="s">
        <v>86</v>
      </c>
      <c r="I2" s="104"/>
      <c r="J2" s="104"/>
    </row>
    <row r="3" spans="1:10" ht="19.5" customHeight="1">
      <c r="A3" s="105"/>
      <c r="B3" s="501"/>
      <c r="C3" s="501"/>
      <c r="D3" s="501"/>
      <c r="E3" s="501"/>
      <c r="F3" s="106"/>
      <c r="G3" s="503"/>
      <c r="H3" s="505"/>
      <c r="I3" s="107" t="s">
        <v>88</v>
      </c>
      <c r="J3" s="108" t="s">
        <v>96</v>
      </c>
    </row>
    <row r="4" spans="1:10" ht="5.25" customHeight="1">
      <c r="A4" s="109"/>
      <c r="B4" s="110"/>
      <c r="C4" s="110"/>
      <c r="D4" s="110"/>
      <c r="E4" s="110"/>
      <c r="F4" s="109"/>
      <c r="G4" s="111"/>
      <c r="H4" s="110"/>
      <c r="I4" s="112"/>
      <c r="J4" s="112"/>
    </row>
    <row r="5" spans="1:10" ht="9" customHeight="1">
      <c r="A5" s="109" t="s">
        <v>244</v>
      </c>
      <c r="B5" s="506" t="s">
        <v>335</v>
      </c>
      <c r="C5" s="506"/>
      <c r="D5" s="506"/>
      <c r="E5" s="506"/>
      <c r="F5" s="109" t="s">
        <v>91</v>
      </c>
      <c r="G5" s="113"/>
      <c r="H5" s="110"/>
      <c r="I5" s="112"/>
      <c r="J5" s="112"/>
    </row>
    <row r="6" spans="1:10" ht="9" customHeight="1">
      <c r="A6" s="114"/>
      <c r="B6" s="114"/>
      <c r="C6" s="507" t="s">
        <v>169</v>
      </c>
      <c r="D6" s="507"/>
      <c r="E6" s="507"/>
      <c r="F6" s="94"/>
      <c r="G6" s="116">
        <v>8174793</v>
      </c>
      <c r="H6" s="116">
        <v>8254479</v>
      </c>
      <c r="I6" s="117">
        <v>3171090</v>
      </c>
      <c r="J6" s="117">
        <v>5083389</v>
      </c>
    </row>
    <row r="7" spans="1:10" ht="9" customHeight="1">
      <c r="A7" s="114"/>
      <c r="B7" s="114"/>
      <c r="C7" s="507" t="s">
        <v>336</v>
      </c>
      <c r="D7" s="507"/>
      <c r="E7" s="507"/>
      <c r="F7" s="94"/>
      <c r="G7" s="116">
        <v>1033868</v>
      </c>
      <c r="H7" s="116">
        <v>1020808</v>
      </c>
      <c r="I7" s="117">
        <v>392300</v>
      </c>
      <c r="J7" s="117">
        <v>628508</v>
      </c>
    </row>
    <row r="8" spans="1:10" ht="9" customHeight="1">
      <c r="A8" s="114"/>
      <c r="B8" s="114"/>
      <c r="C8" s="507" t="s">
        <v>337</v>
      </c>
      <c r="D8" s="507"/>
      <c r="E8" s="507"/>
      <c r="F8" s="94"/>
      <c r="G8" s="116">
        <v>3816369</v>
      </c>
      <c r="H8" s="116">
        <v>3844857</v>
      </c>
      <c r="I8" s="117">
        <v>1286643</v>
      </c>
      <c r="J8" s="117">
        <v>2558214</v>
      </c>
    </row>
    <row r="9" spans="1:10" ht="9" customHeight="1">
      <c r="A9" s="114"/>
      <c r="B9" s="114"/>
      <c r="C9" s="507" t="s">
        <v>338</v>
      </c>
      <c r="D9" s="507"/>
      <c r="E9" s="507"/>
      <c r="F9" s="94"/>
      <c r="G9" s="116">
        <v>3050707</v>
      </c>
      <c r="H9" s="116">
        <v>3028292</v>
      </c>
      <c r="I9" s="117">
        <v>937849</v>
      </c>
      <c r="J9" s="117">
        <v>2090443</v>
      </c>
    </row>
    <row r="10" spans="1:10" ht="9" customHeight="1">
      <c r="A10" s="114"/>
      <c r="B10" s="114"/>
      <c r="C10" s="507" t="s">
        <v>339</v>
      </c>
      <c r="D10" s="507"/>
      <c r="E10" s="507"/>
      <c r="F10" s="94"/>
      <c r="G10" s="116">
        <v>3288105</v>
      </c>
      <c r="H10" s="116">
        <v>3211843</v>
      </c>
      <c r="I10" s="117">
        <v>1028596</v>
      </c>
      <c r="J10" s="117">
        <v>2183247</v>
      </c>
    </row>
    <row r="11" spans="1:10" ht="3" customHeight="1">
      <c r="A11" s="114"/>
      <c r="B11" s="114"/>
      <c r="C11" s="118"/>
      <c r="D11" s="118"/>
      <c r="E11" s="118"/>
      <c r="F11" s="94"/>
      <c r="G11" s="116"/>
      <c r="H11" s="116"/>
      <c r="I11" s="117"/>
      <c r="J11" s="117"/>
    </row>
    <row r="12" spans="1:10" ht="9" customHeight="1">
      <c r="A12" s="114"/>
      <c r="B12" s="114"/>
      <c r="C12" s="507" t="s">
        <v>9</v>
      </c>
      <c r="D12" s="507"/>
      <c r="E12" s="507"/>
      <c r="F12" s="94"/>
      <c r="G12" s="116">
        <v>15079510</v>
      </c>
      <c r="H12" s="116">
        <v>15151600</v>
      </c>
      <c r="I12" s="117">
        <v>5051082</v>
      </c>
      <c r="J12" s="117">
        <v>10100518</v>
      </c>
    </row>
    <row r="13" spans="1:10" ht="9" customHeight="1">
      <c r="A13" s="114"/>
      <c r="B13" s="114"/>
      <c r="C13" s="507" t="s">
        <v>340</v>
      </c>
      <c r="D13" s="507"/>
      <c r="E13" s="507"/>
      <c r="F13" s="94"/>
      <c r="G13" s="116">
        <v>907329</v>
      </c>
      <c r="H13" s="116">
        <v>902971</v>
      </c>
      <c r="I13" s="117">
        <v>331872</v>
      </c>
      <c r="J13" s="117">
        <v>571099</v>
      </c>
    </row>
    <row r="14" spans="1:10" ht="9" customHeight="1">
      <c r="A14" s="114"/>
      <c r="B14" s="114"/>
      <c r="C14" s="507" t="s">
        <v>341</v>
      </c>
      <c r="D14" s="507"/>
      <c r="E14" s="507"/>
      <c r="F14" s="94"/>
      <c r="G14" s="116">
        <v>2017850</v>
      </c>
      <c r="H14" s="116">
        <v>2004527</v>
      </c>
      <c r="I14" s="117">
        <v>659367</v>
      </c>
      <c r="J14" s="117">
        <v>1345160</v>
      </c>
    </row>
    <row r="15" spans="1:10" ht="9" customHeight="1">
      <c r="A15" s="114"/>
      <c r="B15" s="114"/>
      <c r="C15" s="507" t="s">
        <v>342</v>
      </c>
      <c r="D15" s="507"/>
      <c r="E15" s="507"/>
      <c r="F15" s="94"/>
      <c r="G15" s="116">
        <v>6798104</v>
      </c>
      <c r="H15" s="116">
        <v>6813854</v>
      </c>
      <c r="I15" s="117">
        <v>2267569</v>
      </c>
      <c r="J15" s="117">
        <v>4546285</v>
      </c>
    </row>
    <row r="16" spans="1:10" ht="9" customHeight="1">
      <c r="A16" s="114"/>
      <c r="B16" s="114"/>
      <c r="C16" s="507" t="s">
        <v>343</v>
      </c>
      <c r="D16" s="507"/>
      <c r="E16" s="507"/>
      <c r="F16" s="94"/>
      <c r="G16" s="116">
        <v>3165128</v>
      </c>
      <c r="H16" s="116">
        <v>3210177</v>
      </c>
      <c r="I16" s="117">
        <v>1167877</v>
      </c>
      <c r="J16" s="117">
        <v>2042300</v>
      </c>
    </row>
    <row r="17" spans="1:10" ht="3" customHeight="1">
      <c r="A17" s="114"/>
      <c r="B17" s="114"/>
      <c r="C17" s="118"/>
      <c r="D17" s="118"/>
      <c r="E17" s="118"/>
      <c r="F17" s="94"/>
      <c r="G17" s="116"/>
      <c r="H17" s="116"/>
      <c r="I17" s="117"/>
      <c r="J17" s="117"/>
    </row>
    <row r="18" spans="1:10" ht="9" customHeight="1">
      <c r="A18" s="114"/>
      <c r="B18" s="114"/>
      <c r="C18" s="507" t="s">
        <v>200</v>
      </c>
      <c r="D18" s="507"/>
      <c r="E18" s="507"/>
      <c r="F18" s="94"/>
      <c r="G18" s="116">
        <v>12734500</v>
      </c>
      <c r="H18" s="116">
        <v>12376657</v>
      </c>
      <c r="I18" s="117">
        <v>4951598</v>
      </c>
      <c r="J18" s="117">
        <v>7425059</v>
      </c>
    </row>
    <row r="19" spans="1:10" ht="9" customHeight="1">
      <c r="A19" s="114"/>
      <c r="B19" s="114"/>
      <c r="C19" s="507" t="s">
        <v>199</v>
      </c>
      <c r="D19" s="507"/>
      <c r="E19" s="507"/>
      <c r="F19" s="94"/>
      <c r="G19" s="116">
        <v>3432945</v>
      </c>
      <c r="H19" s="116">
        <v>3420187</v>
      </c>
      <c r="I19" s="117">
        <v>1279581</v>
      </c>
      <c r="J19" s="117">
        <v>2140606</v>
      </c>
    </row>
    <row r="20" spans="1:10" ht="9" customHeight="1">
      <c r="A20" s="114"/>
      <c r="B20" s="114"/>
      <c r="C20" s="507" t="s">
        <v>344</v>
      </c>
      <c r="D20" s="507"/>
      <c r="E20" s="507"/>
      <c r="F20" s="94"/>
      <c r="G20" s="116">
        <v>4014682</v>
      </c>
      <c r="H20" s="116">
        <v>3942889</v>
      </c>
      <c r="I20" s="117">
        <v>1642954</v>
      </c>
      <c r="J20" s="117">
        <v>2299935</v>
      </c>
    </row>
    <row r="21" spans="1:10" ht="9" customHeight="1">
      <c r="A21" s="114"/>
      <c r="B21" s="114"/>
      <c r="C21" s="507" t="s">
        <v>345</v>
      </c>
      <c r="D21" s="507"/>
      <c r="E21" s="507"/>
      <c r="F21" s="94"/>
      <c r="G21" s="116">
        <v>2496717</v>
      </c>
      <c r="H21" s="116">
        <v>2443893</v>
      </c>
      <c r="I21" s="117">
        <v>976698</v>
      </c>
      <c r="J21" s="117">
        <v>1467195</v>
      </c>
    </row>
    <row r="22" spans="1:10" ht="9" customHeight="1">
      <c r="A22" s="114"/>
      <c r="B22" s="114"/>
      <c r="C22" s="507" t="s">
        <v>346</v>
      </c>
      <c r="D22" s="507"/>
      <c r="E22" s="507"/>
      <c r="F22" s="94"/>
      <c r="G22" s="116">
        <v>3099052</v>
      </c>
      <c r="H22" s="116">
        <v>3083098</v>
      </c>
      <c r="I22" s="117">
        <v>1467349</v>
      </c>
      <c r="J22" s="117">
        <v>1615749</v>
      </c>
    </row>
    <row r="23" spans="1:10" ht="3" customHeight="1">
      <c r="A23" s="114"/>
      <c r="B23" s="114"/>
      <c r="C23" s="118"/>
      <c r="D23" s="118"/>
      <c r="E23" s="118"/>
      <c r="F23" s="94"/>
      <c r="G23" s="116"/>
      <c r="H23" s="116"/>
      <c r="I23" s="117"/>
      <c r="J23" s="117"/>
    </row>
    <row r="24" spans="1:10" ht="9" customHeight="1">
      <c r="A24" s="114"/>
      <c r="B24" s="114"/>
      <c r="C24" s="507" t="s">
        <v>347</v>
      </c>
      <c r="D24" s="507"/>
      <c r="E24" s="507"/>
      <c r="F24" s="94"/>
      <c r="G24" s="116">
        <v>2949731</v>
      </c>
      <c r="H24" s="116">
        <v>2925227</v>
      </c>
      <c r="I24" s="117">
        <v>1355175</v>
      </c>
      <c r="J24" s="117">
        <v>1570052</v>
      </c>
    </row>
    <row r="25" spans="1:10" ht="9" customHeight="1">
      <c r="A25" s="114"/>
      <c r="B25" s="114"/>
      <c r="C25" s="507" t="s">
        <v>28</v>
      </c>
      <c r="D25" s="507"/>
      <c r="E25" s="507"/>
      <c r="F25" s="94"/>
      <c r="G25" s="116">
        <v>8097085</v>
      </c>
      <c r="H25" s="116">
        <v>8032948</v>
      </c>
      <c r="I25" s="117">
        <v>3401235</v>
      </c>
      <c r="J25" s="117">
        <v>4631713</v>
      </c>
    </row>
    <row r="26" spans="1:10" ht="9" customHeight="1">
      <c r="A26" s="114"/>
      <c r="B26" s="114"/>
      <c r="C26" s="507" t="s">
        <v>27</v>
      </c>
      <c r="D26" s="507"/>
      <c r="E26" s="507"/>
      <c r="F26" s="94"/>
      <c r="G26" s="116">
        <v>5651451</v>
      </c>
      <c r="H26" s="116">
        <v>5630528</v>
      </c>
      <c r="I26" s="117">
        <v>2485614</v>
      </c>
      <c r="J26" s="117">
        <v>3144914</v>
      </c>
    </row>
    <row r="27" spans="1:10" ht="9" customHeight="1">
      <c r="A27" s="114"/>
      <c r="B27" s="114"/>
      <c r="C27" s="507" t="s">
        <v>108</v>
      </c>
      <c r="D27" s="507"/>
      <c r="E27" s="507"/>
      <c r="F27" s="94"/>
      <c r="G27" s="116">
        <v>1226059</v>
      </c>
      <c r="H27" s="116">
        <v>1212147</v>
      </c>
      <c r="I27" s="117">
        <v>554220</v>
      </c>
      <c r="J27" s="117">
        <v>657927</v>
      </c>
    </row>
    <row r="28" spans="1:10" ht="9" customHeight="1">
      <c r="A28" s="114"/>
      <c r="B28" s="114"/>
      <c r="C28" s="507" t="s">
        <v>6</v>
      </c>
      <c r="D28" s="507"/>
      <c r="E28" s="507"/>
      <c r="F28" s="94"/>
      <c r="G28" s="116">
        <v>23624116</v>
      </c>
      <c r="H28" s="116">
        <v>23391693</v>
      </c>
      <c r="I28" s="117">
        <v>9065737</v>
      </c>
      <c r="J28" s="117">
        <v>14325956</v>
      </c>
    </row>
    <row r="29" spans="1:10" ht="3" customHeight="1">
      <c r="A29" s="114"/>
      <c r="B29" s="114"/>
      <c r="C29" s="118"/>
      <c r="D29" s="118"/>
      <c r="E29" s="118"/>
      <c r="F29" s="94"/>
      <c r="G29" s="116"/>
      <c r="H29" s="116"/>
      <c r="I29" s="117"/>
      <c r="J29" s="117"/>
    </row>
    <row r="30" spans="1:10" ht="9" customHeight="1">
      <c r="A30" s="114"/>
      <c r="B30" s="114"/>
      <c r="C30" s="507" t="s">
        <v>348</v>
      </c>
      <c r="D30" s="507"/>
      <c r="E30" s="507"/>
      <c r="F30" s="94"/>
      <c r="G30" s="116">
        <v>2108003</v>
      </c>
      <c r="H30" s="116">
        <v>2108015</v>
      </c>
      <c r="I30" s="117">
        <v>790439</v>
      </c>
      <c r="J30" s="117">
        <v>1317576</v>
      </c>
    </row>
    <row r="31" spans="1:10" ht="9" customHeight="1">
      <c r="A31" s="114"/>
      <c r="B31" s="114"/>
      <c r="C31" s="507" t="s">
        <v>349</v>
      </c>
      <c r="D31" s="507"/>
      <c r="E31" s="507"/>
      <c r="F31" s="94"/>
      <c r="G31" s="116">
        <v>2604030</v>
      </c>
      <c r="H31" s="116">
        <v>2664830</v>
      </c>
      <c r="I31" s="117">
        <v>1096526</v>
      </c>
      <c r="J31" s="117">
        <v>1568304</v>
      </c>
    </row>
    <row r="32" spans="1:10" ht="9" customHeight="1">
      <c r="A32" s="114"/>
      <c r="B32" s="114"/>
      <c r="C32" s="507" t="s">
        <v>350</v>
      </c>
      <c r="D32" s="507"/>
      <c r="E32" s="507"/>
      <c r="F32" s="94"/>
      <c r="G32" s="116">
        <v>3672240</v>
      </c>
      <c r="H32" s="116">
        <v>3652488</v>
      </c>
      <c r="I32" s="117">
        <v>1267830</v>
      </c>
      <c r="J32" s="117">
        <v>2384658</v>
      </c>
    </row>
    <row r="33" spans="1:10" ht="9" customHeight="1">
      <c r="A33" s="114"/>
      <c r="B33" s="114"/>
      <c r="C33" s="507" t="s">
        <v>351</v>
      </c>
      <c r="D33" s="507"/>
      <c r="E33" s="507"/>
      <c r="F33" s="94"/>
      <c r="G33" s="116">
        <v>2016131</v>
      </c>
      <c r="H33" s="116">
        <v>1994587</v>
      </c>
      <c r="I33" s="117">
        <v>805748</v>
      </c>
      <c r="J33" s="117">
        <v>1188839</v>
      </c>
    </row>
    <row r="34" spans="1:10" ht="9" customHeight="1">
      <c r="A34" s="114"/>
      <c r="B34" s="114"/>
      <c r="C34" s="507" t="s">
        <v>64</v>
      </c>
      <c r="D34" s="507"/>
      <c r="E34" s="507"/>
      <c r="F34" s="94"/>
      <c r="G34" s="116">
        <v>11938423</v>
      </c>
      <c r="H34" s="116">
        <v>11805185</v>
      </c>
      <c r="I34" s="117">
        <v>6043220</v>
      </c>
      <c r="J34" s="117">
        <v>5761965</v>
      </c>
    </row>
    <row r="35" spans="1:10" ht="3" customHeight="1">
      <c r="A35" s="114"/>
      <c r="B35" s="114"/>
      <c r="C35" s="118"/>
      <c r="D35" s="118"/>
      <c r="E35" s="118"/>
      <c r="F35" s="94"/>
      <c r="G35" s="116"/>
      <c r="H35" s="116"/>
      <c r="I35" s="117"/>
      <c r="J35" s="117"/>
    </row>
    <row r="36" spans="1:10" ht="9" customHeight="1">
      <c r="A36" s="114"/>
      <c r="B36" s="114"/>
      <c r="C36" s="507" t="s">
        <v>352</v>
      </c>
      <c r="D36" s="507"/>
      <c r="E36" s="507"/>
      <c r="F36" s="94"/>
      <c r="G36" s="116">
        <v>2031944</v>
      </c>
      <c r="H36" s="116">
        <v>2148539</v>
      </c>
      <c r="I36" s="117">
        <v>743818</v>
      </c>
      <c r="J36" s="117">
        <v>1404721</v>
      </c>
    </row>
    <row r="37" spans="1:10" ht="9" customHeight="1">
      <c r="A37" s="114"/>
      <c r="B37" s="114"/>
      <c r="C37" s="507" t="s">
        <v>353</v>
      </c>
      <c r="D37" s="507"/>
      <c r="E37" s="507"/>
      <c r="F37" s="94"/>
      <c r="G37" s="116">
        <v>3220223</v>
      </c>
      <c r="H37" s="116">
        <v>3288489</v>
      </c>
      <c r="I37" s="117">
        <v>1276969</v>
      </c>
      <c r="J37" s="117">
        <v>2011520</v>
      </c>
    </row>
    <row r="38" spans="1:10" ht="9" customHeight="1">
      <c r="A38" s="114"/>
      <c r="B38" s="114"/>
      <c r="C38" s="507" t="s">
        <v>354</v>
      </c>
      <c r="D38" s="507"/>
      <c r="E38" s="507"/>
      <c r="F38" s="94"/>
      <c r="G38" s="116">
        <v>5325455</v>
      </c>
      <c r="H38" s="116">
        <v>5325665</v>
      </c>
      <c r="I38" s="117">
        <v>1956587</v>
      </c>
      <c r="J38" s="117">
        <v>3369078</v>
      </c>
    </row>
    <row r="39" spans="1:10" ht="9" customHeight="1">
      <c r="A39" s="114"/>
      <c r="B39" s="114"/>
      <c r="C39" s="507" t="s">
        <v>355</v>
      </c>
      <c r="D39" s="507"/>
      <c r="E39" s="507"/>
      <c r="F39" s="94"/>
      <c r="G39" s="116">
        <v>8265945</v>
      </c>
      <c r="H39" s="116">
        <v>8335181</v>
      </c>
      <c r="I39" s="117">
        <v>3697928</v>
      </c>
      <c r="J39" s="117">
        <v>4637253</v>
      </c>
    </row>
    <row r="40" spans="1:10" ht="9" customHeight="1">
      <c r="A40" s="114"/>
      <c r="B40" s="114"/>
      <c r="C40" s="507" t="s">
        <v>356</v>
      </c>
      <c r="D40" s="507"/>
      <c r="E40" s="507"/>
      <c r="F40" s="94"/>
      <c r="G40" s="116">
        <v>6407802</v>
      </c>
      <c r="H40" s="116">
        <v>6438926</v>
      </c>
      <c r="I40" s="117">
        <v>2802265</v>
      </c>
      <c r="J40" s="117">
        <v>3636661</v>
      </c>
    </row>
    <row r="41" spans="1:10" ht="3" customHeight="1">
      <c r="A41" s="114"/>
      <c r="B41" s="114"/>
      <c r="C41" s="118"/>
      <c r="D41" s="118"/>
      <c r="E41" s="118"/>
      <c r="F41" s="94"/>
      <c r="G41" s="116"/>
      <c r="H41" s="116"/>
      <c r="I41" s="117"/>
      <c r="J41" s="117"/>
    </row>
    <row r="42" spans="1:10" ht="9" customHeight="1">
      <c r="A42" s="114"/>
      <c r="B42" s="114"/>
      <c r="C42" s="507" t="s">
        <v>357</v>
      </c>
      <c r="D42" s="507"/>
      <c r="E42" s="507"/>
      <c r="F42" s="94"/>
      <c r="G42" s="116">
        <v>3293299</v>
      </c>
      <c r="H42" s="116">
        <v>3369491</v>
      </c>
      <c r="I42" s="117">
        <v>1217022</v>
      </c>
      <c r="J42" s="117">
        <v>2152469</v>
      </c>
    </row>
    <row r="43" spans="1:10" ht="9" customHeight="1">
      <c r="A43" s="114"/>
      <c r="B43" s="114"/>
      <c r="C43" s="507" t="s">
        <v>118</v>
      </c>
      <c r="D43" s="507"/>
      <c r="E43" s="507"/>
      <c r="F43" s="94"/>
      <c r="G43" s="116">
        <v>14197266</v>
      </c>
      <c r="H43" s="116">
        <v>14108402</v>
      </c>
      <c r="I43" s="117">
        <v>6359642</v>
      </c>
      <c r="J43" s="117">
        <v>7748760</v>
      </c>
    </row>
    <row r="44" spans="1:10" ht="3" customHeight="1">
      <c r="A44" s="114"/>
      <c r="B44" s="114"/>
      <c r="C44" s="115"/>
      <c r="D44" s="115"/>
      <c r="E44" s="115"/>
      <c r="F44" s="94"/>
      <c r="G44" s="116"/>
      <c r="H44" s="116"/>
      <c r="I44" s="117"/>
      <c r="J44" s="117"/>
    </row>
    <row r="45" spans="1:10" ht="9" customHeight="1">
      <c r="A45" s="114" t="s">
        <v>244</v>
      </c>
      <c r="B45" s="507" t="s">
        <v>358</v>
      </c>
      <c r="C45" s="508"/>
      <c r="D45" s="508"/>
      <c r="E45" s="508"/>
      <c r="F45" s="94" t="s">
        <v>91</v>
      </c>
      <c r="G45" s="116"/>
      <c r="H45" s="116"/>
      <c r="I45" s="117"/>
      <c r="J45" s="117"/>
    </row>
    <row r="46" spans="1:10" ht="9" customHeight="1">
      <c r="A46" s="114"/>
      <c r="B46" s="114"/>
      <c r="C46" s="507" t="s">
        <v>359</v>
      </c>
      <c r="D46" s="507"/>
      <c r="E46" s="507"/>
      <c r="F46" s="94"/>
      <c r="G46" s="116">
        <v>4072778</v>
      </c>
      <c r="H46" s="116">
        <v>4270603</v>
      </c>
      <c r="I46" s="117">
        <v>1596367</v>
      </c>
      <c r="J46" s="117">
        <v>2674236</v>
      </c>
    </row>
    <row r="47" spans="1:10" ht="9" customHeight="1">
      <c r="A47" s="114"/>
      <c r="B47" s="114"/>
      <c r="C47" s="507" t="s">
        <v>360</v>
      </c>
      <c r="D47" s="507"/>
      <c r="E47" s="507"/>
      <c r="F47" s="94"/>
      <c r="G47" s="116">
        <v>1126649</v>
      </c>
      <c r="H47" s="116">
        <v>1191791</v>
      </c>
      <c r="I47" s="117">
        <v>459215</v>
      </c>
      <c r="J47" s="117">
        <v>732576</v>
      </c>
    </row>
    <row r="48" spans="1:10" ht="9" customHeight="1">
      <c r="A48" s="114"/>
      <c r="B48" s="114"/>
      <c r="C48" s="507" t="s">
        <v>361</v>
      </c>
      <c r="D48" s="507"/>
      <c r="E48" s="507"/>
      <c r="F48" s="94"/>
      <c r="G48" s="116">
        <v>2889238</v>
      </c>
      <c r="H48" s="116">
        <v>3082524</v>
      </c>
      <c r="I48" s="117">
        <v>1046715</v>
      </c>
      <c r="J48" s="117">
        <v>2035809</v>
      </c>
    </row>
    <row r="49" spans="1:10" ht="9" customHeight="1">
      <c r="A49" s="114"/>
      <c r="B49" s="114"/>
      <c r="C49" s="507" t="s">
        <v>355</v>
      </c>
      <c r="D49" s="507"/>
      <c r="E49" s="507"/>
      <c r="F49" s="94"/>
      <c r="G49" s="116">
        <v>4589657</v>
      </c>
      <c r="H49" s="116">
        <v>4848998</v>
      </c>
      <c r="I49" s="117">
        <v>2021235</v>
      </c>
      <c r="J49" s="117">
        <v>2827763</v>
      </c>
    </row>
    <row r="50" spans="1:10" ht="9" customHeight="1">
      <c r="A50" s="114"/>
      <c r="B50" s="114"/>
      <c r="C50" s="507" t="s">
        <v>356</v>
      </c>
      <c r="D50" s="507"/>
      <c r="E50" s="507"/>
      <c r="F50" s="94"/>
      <c r="G50" s="116">
        <v>5159777</v>
      </c>
      <c r="H50" s="116">
        <v>5400319</v>
      </c>
      <c r="I50" s="117">
        <v>2250806</v>
      </c>
      <c r="J50" s="117">
        <v>3149513</v>
      </c>
    </row>
    <row r="51" spans="1:10" ht="9" customHeight="1">
      <c r="A51" s="114"/>
      <c r="B51" s="114"/>
      <c r="C51" s="507" t="s">
        <v>362</v>
      </c>
      <c r="D51" s="507"/>
      <c r="E51" s="507"/>
      <c r="F51" s="94"/>
      <c r="G51" s="116">
        <v>3851912</v>
      </c>
      <c r="H51" s="116">
        <v>4069223</v>
      </c>
      <c r="I51" s="117">
        <v>1398570</v>
      </c>
      <c r="J51" s="117">
        <v>2670653</v>
      </c>
    </row>
    <row r="52" spans="1:10" ht="9" customHeight="1">
      <c r="A52" s="114"/>
      <c r="B52" s="114"/>
      <c r="C52" s="507" t="s">
        <v>363</v>
      </c>
      <c r="D52" s="507"/>
      <c r="E52" s="507"/>
      <c r="F52" s="94"/>
      <c r="G52" s="116">
        <v>1393314</v>
      </c>
      <c r="H52" s="116">
        <v>1442638</v>
      </c>
      <c r="I52" s="117">
        <v>550585</v>
      </c>
      <c r="J52" s="117">
        <v>892053</v>
      </c>
    </row>
    <row r="53" spans="1:10" ht="9" customHeight="1">
      <c r="A53" s="114"/>
      <c r="B53" s="114"/>
      <c r="C53" s="507" t="s">
        <v>364</v>
      </c>
      <c r="D53" s="507"/>
      <c r="E53" s="507"/>
      <c r="F53" s="94"/>
      <c r="G53" s="116">
        <v>2051514</v>
      </c>
      <c r="H53" s="116">
        <v>2119486</v>
      </c>
      <c r="I53" s="117">
        <v>818350</v>
      </c>
      <c r="J53" s="117">
        <v>1301136</v>
      </c>
    </row>
    <row r="54" spans="1:10" ht="9" customHeight="1">
      <c r="A54" s="114"/>
      <c r="B54" s="114"/>
      <c r="C54" s="507" t="s">
        <v>365</v>
      </c>
      <c r="D54" s="507"/>
      <c r="E54" s="507"/>
      <c r="F54" s="94"/>
      <c r="G54" s="116">
        <v>2209369</v>
      </c>
      <c r="H54" s="116">
        <v>2291910</v>
      </c>
      <c r="I54" s="117">
        <v>942895</v>
      </c>
      <c r="J54" s="117">
        <v>1349015</v>
      </c>
    </row>
    <row r="55" spans="1:10" ht="9.75" customHeight="1">
      <c r="A55" s="114"/>
      <c r="B55" s="114"/>
      <c r="C55" s="507" t="s">
        <v>366</v>
      </c>
      <c r="D55" s="507"/>
      <c r="E55" s="507"/>
      <c r="F55" s="119"/>
      <c r="G55" s="116">
        <v>10648213</v>
      </c>
      <c r="H55" s="116">
        <v>11277576</v>
      </c>
      <c r="I55" s="117">
        <v>3605123</v>
      </c>
      <c r="J55" s="117">
        <v>7672453</v>
      </c>
    </row>
    <row r="56" spans="1:10" ht="3" customHeight="1" thickBot="1">
      <c r="A56" s="120"/>
      <c r="B56" s="120"/>
      <c r="C56" s="120"/>
      <c r="D56" s="120"/>
      <c r="E56" s="120"/>
      <c r="F56" s="120"/>
      <c r="G56" s="121"/>
      <c r="H56" s="120"/>
      <c r="I56" s="120"/>
      <c r="J56" s="120"/>
    </row>
    <row r="57" spans="7:10" ht="3" customHeight="1" thickTop="1">
      <c r="G57" s="122"/>
      <c r="H57" s="122"/>
      <c r="I57" s="122"/>
      <c r="J57" s="122"/>
    </row>
    <row r="58" spans="8:10" ht="9.75">
      <c r="H58" s="123"/>
      <c r="I58" s="123"/>
      <c r="J58" s="123"/>
    </row>
    <row r="59" spans="7:10" ht="9.75">
      <c r="G59" s="122"/>
      <c r="H59" s="122"/>
      <c r="I59" s="122"/>
      <c r="J59" s="122"/>
    </row>
  </sheetData>
  <sheetProtection/>
  <mergeCells count="47">
    <mergeCell ref="C51:E51"/>
    <mergeCell ref="C52:E52"/>
    <mergeCell ref="C53:E53"/>
    <mergeCell ref="C54:E54"/>
    <mergeCell ref="C55:E55"/>
    <mergeCell ref="B45:E45"/>
    <mergeCell ref="C46:E46"/>
    <mergeCell ref="C47:E47"/>
    <mergeCell ref="C48:E48"/>
    <mergeCell ref="C49:E49"/>
    <mergeCell ref="C50:E50"/>
    <mergeCell ref="C37:E37"/>
    <mergeCell ref="C38:E38"/>
    <mergeCell ref="C39:E39"/>
    <mergeCell ref="C40:E40"/>
    <mergeCell ref="C42:E42"/>
    <mergeCell ref="C43:E43"/>
    <mergeCell ref="C30:E30"/>
    <mergeCell ref="C31:E31"/>
    <mergeCell ref="C32:E32"/>
    <mergeCell ref="C33:E33"/>
    <mergeCell ref="C34:E34"/>
    <mergeCell ref="C36:E36"/>
    <mergeCell ref="C22:E22"/>
    <mergeCell ref="C24:E24"/>
    <mergeCell ref="C25:E25"/>
    <mergeCell ref="C26:E26"/>
    <mergeCell ref="C27:E27"/>
    <mergeCell ref="C28:E28"/>
    <mergeCell ref="C15:E15"/>
    <mergeCell ref="C16:E16"/>
    <mergeCell ref="C18:E18"/>
    <mergeCell ref="C19:E19"/>
    <mergeCell ref="C20:E20"/>
    <mergeCell ref="C21:E21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5905511811023623" right="0.5905511811023623" top="1.31" bottom="0.5905511811023623" header="0.84" footer="0.5118110236220472"/>
  <pageSetup horizontalDpi="600" verticalDpi="600" orientation="portrait" paperSize="9" scale="145" r:id="rId1"/>
  <headerFooter alignWithMargins="0">
    <oddHeader>&amp;R&amp;9&amp;F　鉄道乗車人員（横浜市営地下鉄）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O38"/>
  <sheetViews>
    <sheetView zoomScale="200" zoomScaleNormal="200" zoomScalePageLayoutView="0" workbookViewId="0" topLeftCell="A10">
      <selection activeCell="G32" sqref="G32"/>
    </sheetView>
  </sheetViews>
  <sheetFormatPr defaultColWidth="9.33203125" defaultRowHeight="9.75"/>
  <cols>
    <col min="1" max="3" width="2" style="3" customWidth="1"/>
    <col min="4" max="4" width="12.66015625" style="3" customWidth="1"/>
    <col min="5" max="5" width="2" style="3" customWidth="1"/>
    <col min="6" max="7" width="12.66015625" style="3" customWidth="1"/>
    <col min="8" max="8" width="1.0078125" style="3" customWidth="1"/>
    <col min="9" max="11" width="2" style="3" customWidth="1"/>
    <col min="12" max="12" width="12.66015625" style="3" customWidth="1"/>
    <col min="13" max="13" width="2" style="3" customWidth="1"/>
    <col min="14" max="15" width="12.66015625" style="3" customWidth="1"/>
    <col min="16" max="16384" width="9.66015625" style="3" customWidth="1"/>
  </cols>
  <sheetData>
    <row r="1" ht="7.5" customHeight="1" thickBot="1"/>
    <row r="2" spans="1:15" ht="12" customHeight="1" thickTop="1">
      <c r="A2" s="4"/>
      <c r="B2" s="509" t="s">
        <v>0</v>
      </c>
      <c r="C2" s="510"/>
      <c r="D2" s="510"/>
      <c r="E2" s="5"/>
      <c r="F2" s="124" t="s">
        <v>367</v>
      </c>
      <c r="G2" s="125" t="s">
        <v>368</v>
      </c>
      <c r="H2" s="126"/>
      <c r="I2" s="4"/>
      <c r="J2" s="509" t="s">
        <v>0</v>
      </c>
      <c r="K2" s="510"/>
      <c r="L2" s="510"/>
      <c r="M2" s="4"/>
      <c r="N2" s="124" t="s">
        <v>367</v>
      </c>
      <c r="O2" s="125" t="s">
        <v>368</v>
      </c>
    </row>
    <row r="3" spans="1:15" ht="5.25" customHeight="1">
      <c r="A3" s="23"/>
      <c r="B3" s="83"/>
      <c r="C3" s="83"/>
      <c r="D3" s="83"/>
      <c r="E3" s="23"/>
      <c r="F3" s="127"/>
      <c r="G3" s="128"/>
      <c r="H3" s="129"/>
      <c r="I3" s="130"/>
      <c r="J3" s="83"/>
      <c r="K3" s="83"/>
      <c r="L3" s="83"/>
      <c r="M3" s="13"/>
      <c r="N3" s="51"/>
      <c r="O3" s="51"/>
    </row>
    <row r="4" spans="1:15" s="91" customFormat="1" ht="9" customHeight="1">
      <c r="A4" s="87"/>
      <c r="B4" s="470" t="s">
        <v>369</v>
      </c>
      <c r="C4" s="470"/>
      <c r="D4" s="470"/>
      <c r="E4" s="11"/>
      <c r="F4" s="131"/>
      <c r="G4" s="132"/>
      <c r="H4" s="133"/>
      <c r="I4" s="11"/>
      <c r="J4" s="511"/>
      <c r="K4" s="511"/>
      <c r="L4" s="511"/>
      <c r="M4" s="17"/>
      <c r="N4" s="132"/>
      <c r="O4" s="132"/>
    </row>
    <row r="5" spans="1:15" ht="9" customHeight="1">
      <c r="A5" s="11"/>
      <c r="B5" s="11"/>
      <c r="C5" s="470" t="s">
        <v>370</v>
      </c>
      <c r="D5" s="470"/>
      <c r="E5" s="11"/>
      <c r="F5" s="131"/>
      <c r="G5" s="132"/>
      <c r="H5" s="133"/>
      <c r="I5" s="11"/>
      <c r="J5" s="511"/>
      <c r="K5" s="511"/>
      <c r="L5" s="511"/>
      <c r="M5" s="17"/>
      <c r="N5" s="132"/>
      <c r="O5" s="132"/>
    </row>
    <row r="6" spans="1:15" ht="9" customHeight="1">
      <c r="A6" s="11"/>
      <c r="B6" s="11"/>
      <c r="C6" s="11"/>
      <c r="D6" s="18" t="s">
        <v>371</v>
      </c>
      <c r="E6" s="11"/>
      <c r="F6" s="131">
        <v>151312</v>
      </c>
      <c r="G6" s="132">
        <v>182564</v>
      </c>
      <c r="H6" s="133"/>
      <c r="I6" s="11"/>
      <c r="J6" s="470" t="s">
        <v>372</v>
      </c>
      <c r="K6" s="512"/>
      <c r="L6" s="512"/>
      <c r="M6" s="17"/>
      <c r="N6" s="132"/>
      <c r="O6" s="132"/>
    </row>
    <row r="7" spans="1:15" ht="9" customHeight="1">
      <c r="A7" s="11"/>
      <c r="B7" s="11"/>
      <c r="C7" s="11"/>
      <c r="D7" s="18" t="s">
        <v>13</v>
      </c>
      <c r="E7" s="11"/>
      <c r="F7" s="134" t="s">
        <v>373</v>
      </c>
      <c r="G7" s="135" t="s">
        <v>373</v>
      </c>
      <c r="H7" s="133"/>
      <c r="I7" s="11"/>
      <c r="J7" s="11"/>
      <c r="K7" s="470" t="s">
        <v>374</v>
      </c>
      <c r="L7" s="512"/>
      <c r="M7" s="17"/>
      <c r="N7" s="132"/>
      <c r="O7" s="132"/>
    </row>
    <row r="8" spans="1:15" ht="9" customHeight="1">
      <c r="A8" s="11"/>
      <c r="B8" s="11"/>
      <c r="C8" s="11"/>
      <c r="D8" s="18" t="s">
        <v>375</v>
      </c>
      <c r="E8" s="11"/>
      <c r="F8" s="131">
        <v>190126</v>
      </c>
      <c r="G8" s="132">
        <v>171380</v>
      </c>
      <c r="H8" s="136"/>
      <c r="I8" s="11"/>
      <c r="J8" s="11"/>
      <c r="K8" s="18"/>
      <c r="L8" s="137" t="s">
        <v>376</v>
      </c>
      <c r="M8" s="17"/>
      <c r="N8" s="135" t="s">
        <v>373</v>
      </c>
      <c r="O8" s="132">
        <v>800</v>
      </c>
    </row>
    <row r="9" spans="1:15" ht="9" customHeight="1">
      <c r="A9" s="11"/>
      <c r="B9" s="11"/>
      <c r="C9" s="11"/>
      <c r="D9" s="18" t="s">
        <v>377</v>
      </c>
      <c r="E9" s="11"/>
      <c r="F9" s="134" t="s">
        <v>373</v>
      </c>
      <c r="G9" s="135" t="s">
        <v>373</v>
      </c>
      <c r="H9" s="133"/>
      <c r="I9" s="11"/>
      <c r="J9" s="11"/>
      <c r="K9" s="11"/>
      <c r="L9" s="18" t="s">
        <v>378</v>
      </c>
      <c r="M9" s="17"/>
      <c r="N9" s="132">
        <v>46391</v>
      </c>
      <c r="O9" s="132">
        <v>9236</v>
      </c>
    </row>
    <row r="10" spans="1:15" ht="9" customHeight="1">
      <c r="A10" s="11"/>
      <c r="B10" s="11"/>
      <c r="C10" s="11"/>
      <c r="D10" s="138" t="s">
        <v>19</v>
      </c>
      <c r="E10" s="33"/>
      <c r="F10" s="131">
        <v>800</v>
      </c>
      <c r="G10" s="132">
        <v>800</v>
      </c>
      <c r="H10" s="133"/>
      <c r="I10" s="11"/>
      <c r="J10" s="11"/>
      <c r="K10" s="11"/>
      <c r="L10" s="18" t="s">
        <v>379</v>
      </c>
      <c r="M10" s="17"/>
      <c r="N10" s="132">
        <v>184926</v>
      </c>
      <c r="O10" s="132">
        <v>21760</v>
      </c>
    </row>
    <row r="11" spans="1:15" ht="4.5" customHeight="1">
      <c r="A11" s="11"/>
      <c r="B11" s="11"/>
      <c r="C11" s="11"/>
      <c r="E11" s="33"/>
      <c r="F11" s="131"/>
      <c r="G11" s="132"/>
      <c r="H11" s="133"/>
      <c r="I11" s="139"/>
      <c r="N11" s="140"/>
      <c r="O11" s="141"/>
    </row>
    <row r="12" spans="1:15" ht="9" customHeight="1">
      <c r="A12" s="11"/>
      <c r="B12" s="470" t="s">
        <v>80</v>
      </c>
      <c r="C12" s="512"/>
      <c r="D12" s="512"/>
      <c r="E12" s="11"/>
      <c r="F12" s="131"/>
      <c r="G12" s="132"/>
      <c r="H12" s="133"/>
      <c r="I12" s="11"/>
      <c r="J12" s="470" t="s">
        <v>380</v>
      </c>
      <c r="K12" s="512"/>
      <c r="L12" s="512"/>
      <c r="N12" s="140"/>
      <c r="O12" s="141"/>
    </row>
    <row r="13" spans="1:15" ht="9" customHeight="1">
      <c r="A13" s="11"/>
      <c r="B13" s="11"/>
      <c r="C13" s="470" t="s">
        <v>381</v>
      </c>
      <c r="D13" s="470"/>
      <c r="E13" s="11"/>
      <c r="F13" s="131"/>
      <c r="G13" s="132"/>
      <c r="H13" s="133"/>
      <c r="I13" s="11"/>
      <c r="K13" s="142" t="s">
        <v>382</v>
      </c>
      <c r="N13" s="141"/>
      <c r="O13" s="141"/>
    </row>
    <row r="14" spans="1:15" ht="9" customHeight="1">
      <c r="A14" s="11"/>
      <c r="B14" s="139"/>
      <c r="C14" s="11"/>
      <c r="D14" s="18" t="s">
        <v>24</v>
      </c>
      <c r="E14" s="11"/>
      <c r="F14" s="131">
        <v>10000</v>
      </c>
      <c r="G14" s="132">
        <v>4400</v>
      </c>
      <c r="H14" s="133"/>
      <c r="I14" s="11"/>
      <c r="L14" s="142" t="s">
        <v>383</v>
      </c>
      <c r="N14" s="131">
        <v>108623</v>
      </c>
      <c r="O14" s="132">
        <v>56370</v>
      </c>
    </row>
    <row r="15" spans="1:15" ht="9" customHeight="1">
      <c r="A15" s="11"/>
      <c r="B15" s="11"/>
      <c r="C15" s="11"/>
      <c r="D15" s="18" t="s">
        <v>384</v>
      </c>
      <c r="E15" s="11"/>
      <c r="F15" s="134" t="s">
        <v>373</v>
      </c>
      <c r="G15" s="135" t="s">
        <v>373</v>
      </c>
      <c r="H15" s="133"/>
      <c r="I15" s="11"/>
      <c r="J15" s="11"/>
      <c r="K15" s="11"/>
      <c r="L15" s="18" t="s">
        <v>385</v>
      </c>
      <c r="M15" s="17"/>
      <c r="N15" s="135"/>
      <c r="O15" s="135"/>
    </row>
    <row r="16" spans="1:15" ht="4.5" customHeight="1">
      <c r="A16" s="11"/>
      <c r="B16" s="11"/>
      <c r="C16" s="11"/>
      <c r="E16" s="33"/>
      <c r="F16" s="131"/>
      <c r="G16" s="132"/>
      <c r="H16" s="133"/>
      <c r="I16" s="11"/>
      <c r="J16" s="11"/>
      <c r="K16" s="11"/>
      <c r="L16" s="18"/>
      <c r="M16" s="17"/>
      <c r="N16" s="132"/>
      <c r="O16" s="132"/>
    </row>
    <row r="17" spans="1:15" ht="9" customHeight="1">
      <c r="A17" s="11"/>
      <c r="B17" s="470" t="s">
        <v>81</v>
      </c>
      <c r="C17" s="512"/>
      <c r="D17" s="512"/>
      <c r="E17" s="11"/>
      <c r="F17" s="131"/>
      <c r="G17" s="132"/>
      <c r="H17" s="133"/>
      <c r="I17" s="139"/>
      <c r="J17" s="470" t="s">
        <v>386</v>
      </c>
      <c r="K17" s="470"/>
      <c r="L17" s="470"/>
      <c r="M17" s="17"/>
      <c r="N17" s="135"/>
      <c r="O17" s="135"/>
    </row>
    <row r="18" spans="1:15" ht="9" customHeight="1">
      <c r="A18" s="11"/>
      <c r="B18" s="11"/>
      <c r="C18" s="470" t="s">
        <v>387</v>
      </c>
      <c r="D18" s="512"/>
      <c r="E18" s="11"/>
      <c r="F18" s="131"/>
      <c r="G18" s="132"/>
      <c r="H18" s="133"/>
      <c r="I18" s="11"/>
      <c r="J18" s="11"/>
      <c r="K18" s="11"/>
      <c r="L18" s="18" t="s">
        <v>388</v>
      </c>
      <c r="M18" s="17"/>
      <c r="N18" s="134" t="s">
        <v>373</v>
      </c>
      <c r="O18" s="135" t="s">
        <v>373</v>
      </c>
    </row>
    <row r="19" spans="1:15" ht="9" customHeight="1">
      <c r="A19" s="11"/>
      <c r="B19" s="11"/>
      <c r="C19" s="11"/>
      <c r="D19" s="18" t="s">
        <v>389</v>
      </c>
      <c r="E19" s="11"/>
      <c r="F19" s="131">
        <v>2990851</v>
      </c>
      <c r="G19" s="132">
        <v>277190</v>
      </c>
      <c r="H19" s="133"/>
      <c r="I19" s="11"/>
      <c r="J19" s="11"/>
      <c r="K19" s="11"/>
      <c r="L19" s="18" t="s">
        <v>390</v>
      </c>
      <c r="M19" s="17"/>
      <c r="N19" s="134" t="s">
        <v>373</v>
      </c>
      <c r="O19" s="135" t="s">
        <v>373</v>
      </c>
    </row>
    <row r="20" spans="1:15" ht="4.5" customHeight="1">
      <c r="A20" s="11"/>
      <c r="E20" s="33"/>
      <c r="F20" s="140"/>
      <c r="G20" s="143"/>
      <c r="H20" s="133"/>
      <c r="I20" s="11"/>
      <c r="M20" s="144"/>
      <c r="N20" s="140"/>
      <c r="O20" s="141"/>
    </row>
    <row r="21" spans="1:15" ht="9" customHeight="1">
      <c r="A21" s="11"/>
      <c r="B21" s="470" t="s">
        <v>82</v>
      </c>
      <c r="C21" s="512"/>
      <c r="D21" s="512"/>
      <c r="F21" s="140"/>
      <c r="G21" s="143"/>
      <c r="H21" s="133"/>
      <c r="I21" s="139"/>
      <c r="J21" s="470" t="s">
        <v>391</v>
      </c>
      <c r="K21" s="470"/>
      <c r="L21" s="470"/>
      <c r="M21" s="17"/>
      <c r="N21" s="131"/>
      <c r="O21" s="145"/>
    </row>
    <row r="22" spans="1:15" ht="9" customHeight="1">
      <c r="A22" s="11"/>
      <c r="C22" s="470" t="s">
        <v>392</v>
      </c>
      <c r="D22" s="512"/>
      <c r="F22" s="140"/>
      <c r="G22" s="143"/>
      <c r="H22" s="133"/>
      <c r="I22" s="139"/>
      <c r="J22" s="11"/>
      <c r="K22" s="11"/>
      <c r="L22" s="18" t="s">
        <v>393</v>
      </c>
      <c r="M22" s="17"/>
      <c r="N22" s="131">
        <v>175375</v>
      </c>
      <c r="O22" s="132">
        <v>16356</v>
      </c>
    </row>
    <row r="23" spans="1:15" ht="9" customHeight="1">
      <c r="A23" s="11"/>
      <c r="D23" s="138" t="s">
        <v>34</v>
      </c>
      <c r="F23" s="134" t="s">
        <v>373</v>
      </c>
      <c r="G23" s="135">
        <v>400</v>
      </c>
      <c r="H23" s="133"/>
      <c r="J23" s="11"/>
      <c r="K23" s="11"/>
      <c r="L23" s="18" t="s">
        <v>394</v>
      </c>
      <c r="M23" s="17"/>
      <c r="N23" s="131">
        <v>115990</v>
      </c>
      <c r="O23" s="132">
        <v>128022</v>
      </c>
    </row>
    <row r="24" spans="1:15" ht="4.5" customHeight="1">
      <c r="A24" s="11"/>
      <c r="E24" s="33"/>
      <c r="F24" s="140"/>
      <c r="G24" s="143"/>
      <c r="H24" s="133"/>
      <c r="M24" s="144"/>
      <c r="N24" s="140"/>
      <c r="O24" s="141"/>
    </row>
    <row r="25" spans="1:15" ht="9" customHeight="1">
      <c r="A25" s="11"/>
      <c r="B25" s="470" t="s">
        <v>61</v>
      </c>
      <c r="C25" s="512"/>
      <c r="D25" s="512"/>
      <c r="F25" s="140"/>
      <c r="G25" s="143"/>
      <c r="H25" s="133"/>
      <c r="J25" s="470" t="s">
        <v>395</v>
      </c>
      <c r="K25" s="470"/>
      <c r="L25" s="470"/>
      <c r="M25" s="17"/>
      <c r="N25" s="131"/>
      <c r="O25" s="132"/>
    </row>
    <row r="26" spans="1:15" ht="9" customHeight="1">
      <c r="A26" s="11"/>
      <c r="C26" s="470" t="s">
        <v>396</v>
      </c>
      <c r="D26" s="512"/>
      <c r="F26" s="140"/>
      <c r="G26" s="143"/>
      <c r="H26" s="133"/>
      <c r="J26" s="139"/>
      <c r="K26" s="146"/>
      <c r="L26" s="18" t="s">
        <v>397</v>
      </c>
      <c r="M26" s="17"/>
      <c r="N26" s="134" t="s">
        <v>373</v>
      </c>
      <c r="O26" s="135" t="s">
        <v>373</v>
      </c>
    </row>
    <row r="27" spans="1:15" ht="9" customHeight="1">
      <c r="A27" s="11"/>
      <c r="D27" s="138" t="s">
        <v>69</v>
      </c>
      <c r="F27" s="131">
        <v>3200</v>
      </c>
      <c r="G27" s="132">
        <v>5600</v>
      </c>
      <c r="H27" s="133"/>
      <c r="J27" s="139"/>
      <c r="K27" s="146"/>
      <c r="L27" s="18"/>
      <c r="M27" s="17"/>
      <c r="N27" s="132"/>
      <c r="O27" s="132"/>
    </row>
    <row r="28" spans="1:15" ht="3.75" customHeight="1" thickBot="1">
      <c r="A28" s="27"/>
      <c r="B28" s="27"/>
      <c r="C28" s="27"/>
      <c r="D28" s="27"/>
      <c r="E28" s="27"/>
      <c r="F28" s="97"/>
      <c r="G28" s="27"/>
      <c r="H28" s="147"/>
      <c r="I28" s="97"/>
      <c r="J28" s="27"/>
      <c r="K28" s="27"/>
      <c r="L28" s="27"/>
      <c r="M28" s="28"/>
      <c r="N28" s="27"/>
      <c r="O28" s="27"/>
    </row>
    <row r="29" ht="3.75" customHeight="1" thickTop="1">
      <c r="H29" s="148"/>
    </row>
    <row r="30" ht="9.75" customHeight="1">
      <c r="H30" s="2"/>
    </row>
    <row r="31" ht="9.75" customHeight="1">
      <c r="H31" s="33"/>
    </row>
    <row r="34" spans="7:15" ht="9.75">
      <c r="G34" s="46"/>
      <c r="O34" s="149"/>
    </row>
    <row r="38" spans="14:15" ht="9.75">
      <c r="N38" s="46"/>
      <c r="O38" s="46"/>
    </row>
  </sheetData>
  <sheetProtection/>
  <mergeCells count="19">
    <mergeCell ref="C26:D26"/>
    <mergeCell ref="C18:D18"/>
    <mergeCell ref="B21:D21"/>
    <mergeCell ref="J21:L21"/>
    <mergeCell ref="C22:D22"/>
    <mergeCell ref="B25:D25"/>
    <mergeCell ref="J25:L25"/>
    <mergeCell ref="K7:L7"/>
    <mergeCell ref="B12:D12"/>
    <mergeCell ref="J12:L12"/>
    <mergeCell ref="C13:D13"/>
    <mergeCell ref="B17:D17"/>
    <mergeCell ref="J17:L17"/>
    <mergeCell ref="B2:D2"/>
    <mergeCell ref="J2:L2"/>
    <mergeCell ref="B4:D4"/>
    <mergeCell ref="J4:L5"/>
    <mergeCell ref="C5:D5"/>
    <mergeCell ref="J6:L6"/>
  </mergeCells>
  <printOptions horizontalCentered="1"/>
  <pageMargins left="0.5905511811023623" right="0.5905511811023623" top="1.14" bottom="0.5905511811023623" header="0.8267716535433072" footer="0.5118110236220472"/>
  <pageSetup horizontalDpi="600" verticalDpi="600" orientation="portrait" paperSize="9" scale="145" r:id="rId1"/>
  <headerFooter alignWithMargins="0">
    <oddHeader>&amp;R&amp;9&amp;F　鉄道貨物運輸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G11"/>
  <sheetViews>
    <sheetView zoomScale="200" zoomScaleNormal="200" zoomScalePageLayoutView="0" workbookViewId="0" topLeftCell="A1">
      <selection activeCell="E9" sqref="E9"/>
    </sheetView>
  </sheetViews>
  <sheetFormatPr defaultColWidth="9.33203125" defaultRowHeight="9.75"/>
  <cols>
    <col min="1" max="1" width="2" style="61" customWidth="1"/>
    <col min="2" max="2" width="15" style="61" customWidth="1"/>
    <col min="3" max="3" width="2" style="61" customWidth="1"/>
    <col min="4" max="7" width="18.16015625" style="61" customWidth="1"/>
    <col min="8" max="16384" width="9.66015625" style="61" customWidth="1"/>
  </cols>
  <sheetData>
    <row r="1" ht="5.25" customHeight="1" thickBot="1"/>
    <row r="2" spans="1:7" ht="12" customHeight="1" thickTop="1">
      <c r="A2" s="22"/>
      <c r="B2" s="22" t="s">
        <v>398</v>
      </c>
      <c r="C2" s="150"/>
      <c r="D2" s="150" t="s">
        <v>399</v>
      </c>
      <c r="E2" s="151" t="s">
        <v>400</v>
      </c>
      <c r="F2" s="151" t="s">
        <v>401</v>
      </c>
      <c r="G2" s="152" t="s">
        <v>402</v>
      </c>
    </row>
    <row r="3" spans="1:7" ht="9.75">
      <c r="A3" s="153"/>
      <c r="B3" s="153"/>
      <c r="C3" s="154"/>
      <c r="D3" s="155" t="s">
        <v>403</v>
      </c>
      <c r="E3" s="155" t="s">
        <v>404</v>
      </c>
      <c r="F3" s="155" t="s">
        <v>405</v>
      </c>
      <c r="G3" s="155" t="s">
        <v>406</v>
      </c>
    </row>
    <row r="4" spans="1:7" s="160" customFormat="1" ht="9" customHeight="1">
      <c r="A4" s="156"/>
      <c r="B4" s="157" t="s">
        <v>407</v>
      </c>
      <c r="C4" s="158"/>
      <c r="D4" s="159">
        <v>5377167</v>
      </c>
      <c r="E4" s="159">
        <v>950163</v>
      </c>
      <c r="F4" s="159">
        <v>760288</v>
      </c>
      <c r="G4" s="159">
        <v>250719885</v>
      </c>
    </row>
    <row r="5" spans="1:7" s="160" customFormat="1" ht="9" customHeight="1">
      <c r="A5" s="156"/>
      <c r="B5" s="157" t="s">
        <v>408</v>
      </c>
      <c r="C5" s="158"/>
      <c r="D5" s="159">
        <v>5254291</v>
      </c>
      <c r="E5" s="159">
        <v>928083</v>
      </c>
      <c r="F5" s="159">
        <v>757363</v>
      </c>
      <c r="G5" s="159">
        <v>245679440</v>
      </c>
    </row>
    <row r="6" spans="1:7" s="160" customFormat="1" ht="9" customHeight="1">
      <c r="A6" s="156"/>
      <c r="B6" s="157" t="s">
        <v>409</v>
      </c>
      <c r="C6" s="158"/>
      <c r="D6" s="159">
        <f>SUM(D8:D10)</f>
        <v>5782830</v>
      </c>
      <c r="E6" s="159">
        <f>SUM(E8:E10)</f>
        <v>994496</v>
      </c>
      <c r="F6" s="159">
        <f>SUM(F8:F10)</f>
        <v>720339</v>
      </c>
      <c r="G6" s="159">
        <f>SUM(G8:G10)</f>
        <v>270166928</v>
      </c>
    </row>
    <row r="7" spans="1:7" s="160" customFormat="1" ht="4.5" customHeight="1">
      <c r="A7" s="156"/>
      <c r="B7" s="157"/>
      <c r="C7" s="158"/>
      <c r="D7" s="159"/>
      <c r="E7" s="159"/>
      <c r="F7" s="159"/>
      <c r="G7" s="159"/>
    </row>
    <row r="8" spans="1:7" s="160" customFormat="1" ht="9" customHeight="1">
      <c r="A8" s="11"/>
      <c r="B8" s="18" t="s">
        <v>410</v>
      </c>
      <c r="C8" s="17"/>
      <c r="D8" s="74">
        <v>1609276</v>
      </c>
      <c r="E8" s="74">
        <v>206370</v>
      </c>
      <c r="F8" s="74">
        <v>635445</v>
      </c>
      <c r="G8" s="74">
        <v>123877188</v>
      </c>
    </row>
    <row r="9" spans="1:7" s="160" customFormat="1" ht="9" customHeight="1">
      <c r="A9" s="11"/>
      <c r="B9" s="18" t="s">
        <v>411</v>
      </c>
      <c r="C9" s="17"/>
      <c r="D9" s="74">
        <v>336425</v>
      </c>
      <c r="E9" s="74">
        <v>68614</v>
      </c>
      <c r="F9" s="74">
        <v>18354</v>
      </c>
      <c r="G9" s="74">
        <v>18769515</v>
      </c>
    </row>
    <row r="10" spans="1:7" s="160" customFormat="1" ht="9" customHeight="1">
      <c r="A10" s="11"/>
      <c r="B10" s="18" t="s">
        <v>412</v>
      </c>
      <c r="C10" s="17"/>
      <c r="D10" s="74">
        <v>3837129</v>
      </c>
      <c r="E10" s="74">
        <v>719512</v>
      </c>
      <c r="F10" s="74">
        <v>66540</v>
      </c>
      <c r="G10" s="74">
        <v>127520225</v>
      </c>
    </row>
    <row r="11" spans="1:7" ht="3.75" customHeight="1" thickBot="1">
      <c r="A11" s="77"/>
      <c r="B11" s="77"/>
      <c r="C11" s="78"/>
      <c r="D11" s="77"/>
      <c r="E11" s="77"/>
      <c r="F11" s="77"/>
      <c r="G11" s="77"/>
    </row>
    <row r="12" ht="4.5" customHeight="1" thickTop="1"/>
  </sheetData>
  <sheetProtection/>
  <printOptions horizontalCentered="1"/>
  <pageMargins left="0.5905511811023623" right="0.5905511811023623" top="1.11" bottom="0.5905511811023623" header="0.76" footer="0.5118110236220472"/>
  <pageSetup horizontalDpi="600" verticalDpi="600" orientation="portrait" paperSize="9" scale="145" r:id="rId1"/>
  <headerFooter alignWithMargins="0">
    <oddHeader>&amp;R&amp;9&amp;F　自動車運送事業輸送実績ー旅客ー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2"/>
  <sheetViews>
    <sheetView zoomScale="200" zoomScaleNormal="200" zoomScalePageLayoutView="0" workbookViewId="0" topLeftCell="A4">
      <selection activeCell="F15" sqref="F15"/>
    </sheetView>
  </sheetViews>
  <sheetFormatPr defaultColWidth="9.33203125" defaultRowHeight="9.75"/>
  <cols>
    <col min="1" max="1" width="2" style="61" customWidth="1"/>
    <col min="2" max="2" width="15" style="61" customWidth="1"/>
    <col min="3" max="3" width="2" style="61" customWidth="1"/>
    <col min="4" max="4" width="12.16015625" style="61" customWidth="1"/>
    <col min="5" max="5" width="13.83203125" style="61" customWidth="1"/>
    <col min="6" max="8" width="12.16015625" style="61" customWidth="1"/>
    <col min="9" max="9" width="13.66015625" style="61" customWidth="1"/>
    <col min="10" max="16384" width="9.66015625" style="61" customWidth="1"/>
  </cols>
  <sheetData>
    <row r="1" ht="5.25" customHeight="1" thickBot="1"/>
    <row r="2" spans="1:9" ht="12" customHeight="1" thickTop="1">
      <c r="A2" s="4"/>
      <c r="B2" s="467" t="s">
        <v>398</v>
      </c>
      <c r="C2" s="5"/>
      <c r="D2" s="513" t="s">
        <v>413</v>
      </c>
      <c r="E2" s="513"/>
      <c r="F2" s="513" t="s">
        <v>414</v>
      </c>
      <c r="G2" s="513"/>
      <c r="H2" s="513" t="s">
        <v>415</v>
      </c>
      <c r="I2" s="514"/>
    </row>
    <row r="3" spans="1:9" ht="10.5" customHeight="1">
      <c r="A3" s="11"/>
      <c r="B3" s="483"/>
      <c r="C3" s="17"/>
      <c r="D3" s="161" t="s">
        <v>416</v>
      </c>
      <c r="E3" s="161" t="s">
        <v>417</v>
      </c>
      <c r="F3" s="161" t="s">
        <v>416</v>
      </c>
      <c r="G3" s="161" t="s">
        <v>417</v>
      </c>
      <c r="H3" s="161" t="s">
        <v>416</v>
      </c>
      <c r="I3" s="162" t="s">
        <v>417</v>
      </c>
    </row>
    <row r="4" spans="1:9" ht="7.5" customHeight="1">
      <c r="A4" s="163"/>
      <c r="B4" s="163"/>
      <c r="C4" s="164"/>
      <c r="D4" s="165" t="s">
        <v>418</v>
      </c>
      <c r="E4" s="165" t="s">
        <v>404</v>
      </c>
      <c r="F4" s="165" t="s">
        <v>418</v>
      </c>
      <c r="G4" s="165" t="s">
        <v>404</v>
      </c>
      <c r="H4" s="165" t="s">
        <v>418</v>
      </c>
      <c r="I4" s="165" t="s">
        <v>404</v>
      </c>
    </row>
    <row r="5" spans="1:9" s="160" customFormat="1" ht="9" customHeight="1">
      <c r="A5" s="166"/>
      <c r="B5" s="157" t="s">
        <v>419</v>
      </c>
      <c r="C5" s="167"/>
      <c r="D5" s="168">
        <v>176489</v>
      </c>
      <c r="E5" s="168">
        <v>7489399</v>
      </c>
      <c r="F5" s="168">
        <v>122483</v>
      </c>
      <c r="G5" s="168">
        <v>2678781</v>
      </c>
      <c r="H5" s="168">
        <v>54006</v>
      </c>
      <c r="I5" s="168">
        <v>4810618</v>
      </c>
    </row>
    <row r="6" spans="1:9" s="160" customFormat="1" ht="9" customHeight="1">
      <c r="A6" s="166"/>
      <c r="B6" s="157" t="s">
        <v>420</v>
      </c>
      <c r="C6" s="167"/>
      <c r="D6" s="168">
        <v>168138</v>
      </c>
      <c r="E6" s="168">
        <v>7286024</v>
      </c>
      <c r="F6" s="168">
        <v>117255</v>
      </c>
      <c r="G6" s="168">
        <v>2585690</v>
      </c>
      <c r="H6" s="168">
        <v>50883</v>
      </c>
      <c r="I6" s="168">
        <v>4700334</v>
      </c>
    </row>
    <row r="7" spans="1:9" s="160" customFormat="1" ht="9" customHeight="1">
      <c r="A7" s="166"/>
      <c r="B7" s="157" t="s">
        <v>408</v>
      </c>
      <c r="C7" s="167"/>
      <c r="D7" s="168">
        <f>SUM(D9:D11)</f>
        <v>192907</v>
      </c>
      <c r="E7" s="169" t="s">
        <v>421</v>
      </c>
      <c r="F7" s="168">
        <f>SUM(F9:F11)</f>
        <v>146819</v>
      </c>
      <c r="G7" s="169" t="s">
        <v>421</v>
      </c>
      <c r="H7" s="168">
        <f>SUM(H9:H11)</f>
        <v>46088</v>
      </c>
      <c r="I7" s="169" t="s">
        <v>421</v>
      </c>
    </row>
    <row r="8" spans="1:9" s="160" customFormat="1" ht="5.25" customHeight="1">
      <c r="A8" s="166"/>
      <c r="B8" s="157"/>
      <c r="C8" s="167"/>
      <c r="D8" s="168"/>
      <c r="E8" s="169"/>
      <c r="F8" s="168"/>
      <c r="G8" s="169"/>
      <c r="H8" s="168"/>
      <c r="I8" s="169"/>
    </row>
    <row r="9" spans="1:9" s="160" customFormat="1" ht="9" customHeight="1">
      <c r="A9" s="11"/>
      <c r="B9" s="18" t="s">
        <v>422</v>
      </c>
      <c r="C9" s="17"/>
      <c r="D9" s="170">
        <v>181882</v>
      </c>
      <c r="E9" s="171" t="s">
        <v>421</v>
      </c>
      <c r="F9" s="170">
        <v>143678</v>
      </c>
      <c r="G9" s="171" t="s">
        <v>421</v>
      </c>
      <c r="H9" s="170">
        <v>38204</v>
      </c>
      <c r="I9" s="171" t="s">
        <v>421</v>
      </c>
    </row>
    <row r="10" spans="1:9" s="160" customFormat="1" ht="9" customHeight="1">
      <c r="A10" s="11"/>
      <c r="B10" s="18" t="s">
        <v>423</v>
      </c>
      <c r="C10" s="17"/>
      <c r="D10" s="170">
        <v>9250</v>
      </c>
      <c r="E10" s="171" t="s">
        <v>421</v>
      </c>
      <c r="F10" s="170">
        <v>1366</v>
      </c>
      <c r="G10" s="171" t="s">
        <v>421</v>
      </c>
      <c r="H10" s="170">
        <v>7884</v>
      </c>
      <c r="I10" s="171" t="s">
        <v>421</v>
      </c>
    </row>
    <row r="11" spans="1:9" s="160" customFormat="1" ht="9" customHeight="1">
      <c r="A11" s="11"/>
      <c r="B11" s="18" t="s">
        <v>424</v>
      </c>
      <c r="C11" s="17"/>
      <c r="D11" s="170">
        <v>1775</v>
      </c>
      <c r="E11" s="171" t="s">
        <v>421</v>
      </c>
      <c r="F11" s="170">
        <v>1775</v>
      </c>
      <c r="G11" s="171" t="s">
        <v>421</v>
      </c>
      <c r="H11" s="171" t="s">
        <v>421</v>
      </c>
      <c r="I11" s="171" t="s">
        <v>421</v>
      </c>
    </row>
    <row r="12" spans="1:9" ht="4.5" customHeight="1" thickBot="1">
      <c r="A12" s="77"/>
      <c r="B12" s="77"/>
      <c r="C12" s="78"/>
      <c r="D12" s="77"/>
      <c r="E12" s="77"/>
      <c r="F12" s="77"/>
      <c r="G12" s="77"/>
      <c r="H12" s="77"/>
      <c r="I12" s="77"/>
    </row>
    <row r="13" ht="4.5" customHeight="1" thickTop="1"/>
  </sheetData>
  <sheetProtection/>
  <mergeCells count="4">
    <mergeCell ref="B2:B3"/>
    <mergeCell ref="D2:E2"/>
    <mergeCell ref="F2:G2"/>
    <mergeCell ref="H2:I2"/>
  </mergeCells>
  <printOptions horizontalCentered="1"/>
  <pageMargins left="0.5905511811023623" right="0.5905511811023623" top="1.17" bottom="0.5905511811023623" header="0.79" footer="0.5118110236220472"/>
  <pageSetup horizontalDpi="600" verticalDpi="600" orientation="portrait" paperSize="9" scale="145" r:id="rId1"/>
  <headerFooter alignWithMargins="0">
    <oddHeader>&amp;R&amp;9&amp;F　自動車運送事業輸送実績ー貨物ー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8"/>
  <sheetViews>
    <sheetView zoomScale="130" zoomScaleNormal="130" zoomScalePageLayoutView="0" workbookViewId="0" topLeftCell="A1">
      <pane xSplit="7" ySplit="4" topLeftCell="H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F20" sqref="F20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3" customHeight="1" thickBot="1"/>
    <row r="2" spans="1:10" ht="6" customHeight="1" thickTop="1">
      <c r="A2" s="4"/>
      <c r="B2" s="467" t="s">
        <v>0</v>
      </c>
      <c r="C2" s="467"/>
      <c r="D2" s="467"/>
      <c r="E2" s="467"/>
      <c r="F2" s="4"/>
      <c r="G2" s="464" t="s">
        <v>85</v>
      </c>
      <c r="H2" s="466" t="s">
        <v>86</v>
      </c>
      <c r="I2" s="22"/>
      <c r="J2" s="22"/>
    </row>
    <row r="3" spans="1:10" ht="20.25" customHeight="1">
      <c r="A3" s="11"/>
      <c r="B3" s="468"/>
      <c r="C3" s="468"/>
      <c r="D3" s="468"/>
      <c r="E3" s="468"/>
      <c r="F3" s="11"/>
      <c r="G3" s="465"/>
      <c r="H3" s="465"/>
      <c r="I3" s="9" t="s">
        <v>39</v>
      </c>
      <c r="J3" s="10" t="s">
        <v>40</v>
      </c>
    </row>
    <row r="4" spans="1:10" ht="3.75" customHeight="1">
      <c r="A4" s="23"/>
      <c r="B4" s="24"/>
      <c r="C4" s="24"/>
      <c r="D4" s="24"/>
      <c r="E4" s="24"/>
      <c r="F4" s="13"/>
      <c r="G4" s="12"/>
      <c r="H4" s="12"/>
      <c r="I4" s="25"/>
      <c r="J4" s="25"/>
    </row>
    <row r="5" spans="1:10" ht="12" customHeight="1">
      <c r="A5" s="16" t="s">
        <v>37</v>
      </c>
      <c r="B5" s="470" t="s">
        <v>41</v>
      </c>
      <c r="C5" s="470"/>
      <c r="D5" s="474"/>
      <c r="E5" s="474"/>
      <c r="F5" s="17" t="s">
        <v>83</v>
      </c>
      <c r="G5" s="26"/>
      <c r="H5" s="26"/>
      <c r="I5" s="26"/>
      <c r="J5" s="26"/>
    </row>
    <row r="6" spans="1:10" ht="12" customHeight="1">
      <c r="A6" s="11"/>
      <c r="B6" s="11"/>
      <c r="C6" s="470" t="s">
        <v>43</v>
      </c>
      <c r="D6" s="470"/>
      <c r="E6" s="470"/>
      <c r="F6" s="17"/>
      <c r="G6" s="2">
        <v>4267215</v>
      </c>
      <c r="H6" s="2">
        <v>4268675</v>
      </c>
      <c r="I6" s="32" t="s">
        <v>84</v>
      </c>
      <c r="J6" s="32" t="s">
        <v>84</v>
      </c>
    </row>
    <row r="7" spans="1:10" ht="12" customHeight="1">
      <c r="A7" s="11"/>
      <c r="B7" s="11"/>
      <c r="C7" s="470" t="s">
        <v>44</v>
      </c>
      <c r="D7" s="470"/>
      <c r="E7" s="470"/>
      <c r="F7" s="17"/>
      <c r="G7" s="2">
        <v>5918110</v>
      </c>
      <c r="H7" s="2">
        <v>5956070</v>
      </c>
      <c r="I7" s="32" t="s">
        <v>84</v>
      </c>
      <c r="J7" s="32" t="s">
        <v>84</v>
      </c>
    </row>
    <row r="8" spans="1:10" ht="12" customHeight="1">
      <c r="A8" s="11"/>
      <c r="B8" s="11"/>
      <c r="C8" s="470" t="s">
        <v>45</v>
      </c>
      <c r="D8" s="470"/>
      <c r="E8" s="470"/>
      <c r="F8" s="17"/>
      <c r="G8" s="2">
        <v>5831605</v>
      </c>
      <c r="H8" s="2">
        <v>5999870</v>
      </c>
      <c r="I8" s="32" t="s">
        <v>84</v>
      </c>
      <c r="J8" s="32" t="s">
        <v>84</v>
      </c>
    </row>
    <row r="9" spans="1:10" ht="12" customHeight="1">
      <c r="A9" s="11"/>
      <c r="B9" s="11"/>
      <c r="C9" s="470" t="s">
        <v>46</v>
      </c>
      <c r="D9" s="470"/>
      <c r="E9" s="470"/>
      <c r="F9" s="17"/>
      <c r="G9" s="2">
        <v>5159640</v>
      </c>
      <c r="H9" s="2">
        <v>5147595</v>
      </c>
      <c r="I9" s="32" t="s">
        <v>84</v>
      </c>
      <c r="J9" s="32" t="s">
        <v>84</v>
      </c>
    </row>
    <row r="10" spans="1:10" ht="12" customHeight="1">
      <c r="A10" s="11"/>
      <c r="B10" s="11"/>
      <c r="C10" s="470" t="s">
        <v>47</v>
      </c>
      <c r="D10" s="470"/>
      <c r="E10" s="470"/>
      <c r="F10" s="17"/>
      <c r="G10" s="2">
        <v>5503105</v>
      </c>
      <c r="H10" s="2">
        <v>5492520</v>
      </c>
      <c r="I10" s="32" t="s">
        <v>84</v>
      </c>
      <c r="J10" s="32" t="s">
        <v>84</v>
      </c>
    </row>
    <row r="11" spans="1:10" ht="5.25" customHeight="1">
      <c r="A11" s="11"/>
      <c r="B11" s="11"/>
      <c r="C11" s="11"/>
      <c r="D11" s="11"/>
      <c r="E11" s="11"/>
      <c r="F11" s="17"/>
      <c r="G11" s="2"/>
      <c r="H11" s="2"/>
      <c r="I11" s="2"/>
      <c r="J11" s="2"/>
    </row>
    <row r="12" spans="1:10" ht="12" customHeight="1">
      <c r="A12" s="11"/>
      <c r="B12" s="11"/>
      <c r="C12" s="470" t="s">
        <v>48</v>
      </c>
      <c r="D12" s="470"/>
      <c r="E12" s="470"/>
      <c r="F12" s="17"/>
      <c r="G12" s="2">
        <v>36360205</v>
      </c>
      <c r="H12" s="2">
        <v>37822760</v>
      </c>
      <c r="I12" s="32" t="s">
        <v>84</v>
      </c>
      <c r="J12" s="32" t="s">
        <v>84</v>
      </c>
    </row>
    <row r="13" spans="1:10" ht="12" customHeight="1">
      <c r="A13" s="11"/>
      <c r="B13" s="11"/>
      <c r="C13" s="470" t="s">
        <v>49</v>
      </c>
      <c r="D13" s="470"/>
      <c r="E13" s="470"/>
      <c r="F13" s="17"/>
      <c r="G13" s="2">
        <v>11903745</v>
      </c>
      <c r="H13" s="2">
        <v>12111430</v>
      </c>
      <c r="I13" s="32" t="s">
        <v>84</v>
      </c>
      <c r="J13" s="32" t="s">
        <v>84</v>
      </c>
    </row>
    <row r="14" spans="1:10" ht="12" customHeight="1">
      <c r="A14" s="11"/>
      <c r="B14" s="11"/>
      <c r="C14" s="470" t="s">
        <v>50</v>
      </c>
      <c r="D14" s="470"/>
      <c r="E14" s="470"/>
      <c r="F14" s="17"/>
      <c r="G14" s="2">
        <v>11541300</v>
      </c>
      <c r="H14" s="2">
        <v>11558455</v>
      </c>
      <c r="I14" s="32" t="s">
        <v>84</v>
      </c>
      <c r="J14" s="32" t="s">
        <v>84</v>
      </c>
    </row>
    <row r="15" spans="1:10" ht="12" customHeight="1">
      <c r="A15" s="11"/>
      <c r="B15" s="11"/>
      <c r="C15" s="470" t="s">
        <v>51</v>
      </c>
      <c r="D15" s="470"/>
      <c r="E15" s="470"/>
      <c r="F15" s="17"/>
      <c r="G15" s="2">
        <v>27613345</v>
      </c>
      <c r="H15" s="2">
        <v>28022510</v>
      </c>
      <c r="I15" s="32" t="s">
        <v>84</v>
      </c>
      <c r="J15" s="32" t="s">
        <v>84</v>
      </c>
    </row>
    <row r="16" spans="1:10" ht="12" customHeight="1">
      <c r="A16" s="11"/>
      <c r="B16" s="11"/>
      <c r="C16" s="470" t="s">
        <v>52</v>
      </c>
      <c r="D16" s="470"/>
      <c r="E16" s="470"/>
      <c r="F16" s="17"/>
      <c r="G16" s="2">
        <v>1318015</v>
      </c>
      <c r="H16" s="2">
        <v>1299035</v>
      </c>
      <c r="I16" s="32" t="s">
        <v>84</v>
      </c>
      <c r="J16" s="32" t="s">
        <v>84</v>
      </c>
    </row>
    <row r="17" spans="1:10" ht="5.25" customHeight="1">
      <c r="A17" s="11"/>
      <c r="B17" s="11"/>
      <c r="C17" s="11"/>
      <c r="D17" s="11"/>
      <c r="E17" s="11"/>
      <c r="F17" s="17"/>
      <c r="G17" s="2"/>
      <c r="H17" s="2"/>
      <c r="I17" s="2"/>
      <c r="J17" s="2"/>
    </row>
    <row r="18" spans="1:10" ht="12" customHeight="1">
      <c r="A18" s="11"/>
      <c r="B18" s="11"/>
      <c r="C18" s="470" t="s">
        <v>53</v>
      </c>
      <c r="D18" s="470"/>
      <c r="E18" s="470"/>
      <c r="F18" s="17"/>
      <c r="G18" s="2">
        <v>4808875</v>
      </c>
      <c r="H18" s="2">
        <v>4807050</v>
      </c>
      <c r="I18" s="32" t="s">
        <v>84</v>
      </c>
      <c r="J18" s="32" t="s">
        <v>84</v>
      </c>
    </row>
    <row r="19" spans="1:10" ht="12" customHeight="1">
      <c r="A19" s="11"/>
      <c r="B19" s="11"/>
      <c r="C19" s="470" t="s">
        <v>54</v>
      </c>
      <c r="D19" s="470"/>
      <c r="E19" s="470"/>
      <c r="F19" s="17"/>
      <c r="G19" s="2">
        <v>2642600</v>
      </c>
      <c r="H19" s="2">
        <v>2627270</v>
      </c>
      <c r="I19" s="32" t="s">
        <v>84</v>
      </c>
      <c r="J19" s="32" t="s">
        <v>84</v>
      </c>
    </row>
    <row r="20" spans="1:10" ht="12" customHeight="1">
      <c r="A20" s="11"/>
      <c r="B20" s="11"/>
      <c r="C20" s="470" t="s">
        <v>55</v>
      </c>
      <c r="D20" s="470"/>
      <c r="E20" s="470"/>
      <c r="F20" s="17"/>
      <c r="G20" s="2">
        <v>27511145</v>
      </c>
      <c r="H20" s="2">
        <v>27834535</v>
      </c>
      <c r="I20" s="32" t="s">
        <v>84</v>
      </c>
      <c r="J20" s="32" t="s">
        <v>84</v>
      </c>
    </row>
    <row r="21" spans="1:10" ht="12" customHeight="1">
      <c r="A21" s="11"/>
      <c r="B21" s="11"/>
      <c r="C21" s="470" t="s">
        <v>56</v>
      </c>
      <c r="D21" s="470"/>
      <c r="E21" s="470"/>
      <c r="F21" s="17"/>
      <c r="G21" s="2">
        <v>5196870</v>
      </c>
      <c r="H21" s="2">
        <v>5199060</v>
      </c>
      <c r="I21" s="32" t="s">
        <v>84</v>
      </c>
      <c r="J21" s="32" t="s">
        <v>84</v>
      </c>
    </row>
    <row r="22" spans="1:10" ht="12" customHeight="1">
      <c r="A22" s="11"/>
      <c r="B22" s="11"/>
      <c r="C22" s="470" t="s">
        <v>57</v>
      </c>
      <c r="D22" s="470"/>
      <c r="E22" s="470"/>
      <c r="F22" s="17"/>
      <c r="G22" s="2">
        <v>8342075</v>
      </c>
      <c r="H22" s="2">
        <v>8468730</v>
      </c>
      <c r="I22" s="32" t="s">
        <v>84</v>
      </c>
      <c r="J22" s="32" t="s">
        <v>84</v>
      </c>
    </row>
    <row r="23" spans="1:10" ht="5.25" customHeight="1">
      <c r="A23" s="11"/>
      <c r="B23" s="11"/>
      <c r="C23" s="11"/>
      <c r="D23" s="11"/>
      <c r="E23" s="11"/>
      <c r="F23" s="17"/>
      <c r="G23" s="2"/>
      <c r="H23" s="2"/>
      <c r="I23" s="2"/>
      <c r="J23" s="2"/>
    </row>
    <row r="24" spans="1:10" ht="12" customHeight="1">
      <c r="A24" s="16" t="s">
        <v>37</v>
      </c>
      <c r="B24" s="470" t="s">
        <v>58</v>
      </c>
      <c r="C24" s="470"/>
      <c r="D24" s="474"/>
      <c r="E24" s="474"/>
      <c r="F24" s="17" t="s">
        <v>83</v>
      </c>
      <c r="G24" s="2"/>
      <c r="H24" s="2"/>
      <c r="I24" s="2"/>
      <c r="J24" s="2"/>
    </row>
    <row r="25" spans="1:10" ht="12" customHeight="1">
      <c r="A25" s="11"/>
      <c r="B25" s="11"/>
      <c r="C25" s="470" t="s">
        <v>59</v>
      </c>
      <c r="D25" s="470"/>
      <c r="E25" s="470"/>
      <c r="F25" s="17"/>
      <c r="G25" s="2">
        <v>448950</v>
      </c>
      <c r="H25" s="2">
        <v>436905</v>
      </c>
      <c r="I25" s="32" t="s">
        <v>84</v>
      </c>
      <c r="J25" s="32" t="s">
        <v>84</v>
      </c>
    </row>
    <row r="26" spans="1:10" ht="12" customHeight="1">
      <c r="A26" s="11"/>
      <c r="B26" s="11"/>
      <c r="C26" s="470" t="s">
        <v>60</v>
      </c>
      <c r="D26" s="470"/>
      <c r="E26" s="470"/>
      <c r="F26" s="17"/>
      <c r="G26" s="2">
        <v>492020</v>
      </c>
      <c r="H26" s="2">
        <v>487640</v>
      </c>
      <c r="I26" s="32" t="s">
        <v>84</v>
      </c>
      <c r="J26" s="32" t="s">
        <v>84</v>
      </c>
    </row>
    <row r="27" spans="1:10" ht="5.25" customHeight="1">
      <c r="A27" s="11"/>
      <c r="B27" s="11"/>
      <c r="C27" s="11"/>
      <c r="D27" s="11"/>
      <c r="E27" s="11"/>
      <c r="F27" s="17"/>
      <c r="G27" s="30"/>
      <c r="H27" s="30"/>
      <c r="I27" s="30"/>
      <c r="J27" s="30"/>
    </row>
    <row r="28" spans="1:10" ht="12" customHeight="1">
      <c r="A28" s="16" t="s">
        <v>37</v>
      </c>
      <c r="B28" s="471" t="s">
        <v>61</v>
      </c>
      <c r="C28" s="471"/>
      <c r="D28" s="472"/>
      <c r="E28" s="472"/>
      <c r="F28" s="17" t="s">
        <v>83</v>
      </c>
      <c r="G28" s="2"/>
      <c r="H28" s="2"/>
      <c r="I28" s="2"/>
      <c r="J28" s="2"/>
    </row>
    <row r="29" spans="1:10" ht="12" customHeight="1">
      <c r="A29" s="11"/>
      <c r="B29" s="11"/>
      <c r="C29" s="470" t="s">
        <v>62</v>
      </c>
      <c r="D29" s="470"/>
      <c r="E29" s="470"/>
      <c r="F29" s="17"/>
      <c r="G29" s="2">
        <v>6240040</v>
      </c>
      <c r="H29" s="2">
        <v>6183465</v>
      </c>
      <c r="I29" s="32" t="s">
        <v>84</v>
      </c>
      <c r="J29" s="32" t="s">
        <v>84</v>
      </c>
    </row>
    <row r="30" spans="1:10" ht="12" customHeight="1">
      <c r="A30" s="11"/>
      <c r="B30" s="11"/>
      <c r="C30" s="470" t="s">
        <v>63</v>
      </c>
      <c r="D30" s="470"/>
      <c r="E30" s="470"/>
      <c r="F30" s="17"/>
      <c r="G30" s="2">
        <v>18603685</v>
      </c>
      <c r="H30" s="2">
        <v>18467175</v>
      </c>
      <c r="I30" s="32" t="s">
        <v>84</v>
      </c>
      <c r="J30" s="32" t="s">
        <v>84</v>
      </c>
    </row>
    <row r="31" spans="1:10" ht="12" customHeight="1">
      <c r="A31" s="11"/>
      <c r="B31" s="11"/>
      <c r="C31" s="470" t="s">
        <v>64</v>
      </c>
      <c r="D31" s="470"/>
      <c r="E31" s="470"/>
      <c r="F31" s="17"/>
      <c r="G31" s="2">
        <v>20591475</v>
      </c>
      <c r="H31" s="2">
        <v>20683090</v>
      </c>
      <c r="I31" s="32" t="s">
        <v>84</v>
      </c>
      <c r="J31" s="32" t="s">
        <v>84</v>
      </c>
    </row>
    <row r="32" spans="1:10" ht="12" customHeight="1">
      <c r="A32" s="11"/>
      <c r="B32" s="11"/>
      <c r="C32" s="470" t="s">
        <v>65</v>
      </c>
      <c r="D32" s="470"/>
      <c r="E32" s="470"/>
      <c r="F32" s="17"/>
      <c r="G32" s="2">
        <v>3563860</v>
      </c>
      <c r="H32" s="2">
        <v>3501080</v>
      </c>
      <c r="I32" s="32" t="s">
        <v>84</v>
      </c>
      <c r="J32" s="32" t="s">
        <v>84</v>
      </c>
    </row>
    <row r="33" spans="1:10" ht="12" customHeight="1">
      <c r="A33" s="11"/>
      <c r="B33" s="11"/>
      <c r="C33" s="470" t="s">
        <v>66</v>
      </c>
      <c r="D33" s="470"/>
      <c r="E33" s="470"/>
      <c r="F33" s="17"/>
      <c r="G33" s="2">
        <v>13977310</v>
      </c>
      <c r="H33" s="2">
        <v>13807220</v>
      </c>
      <c r="I33" s="32" t="s">
        <v>84</v>
      </c>
      <c r="J33" s="32" t="s">
        <v>84</v>
      </c>
    </row>
    <row r="34" spans="1:10" ht="5.25" customHeight="1">
      <c r="A34" s="11"/>
      <c r="B34" s="11"/>
      <c r="C34" s="11"/>
      <c r="D34" s="11"/>
      <c r="E34" s="11"/>
      <c r="F34" s="17"/>
      <c r="G34" s="2"/>
      <c r="H34" s="2"/>
      <c r="I34" s="2"/>
      <c r="J34" s="2"/>
    </row>
    <row r="35" spans="1:10" ht="12" customHeight="1">
      <c r="A35" s="11"/>
      <c r="B35" s="11"/>
      <c r="C35" s="470" t="s">
        <v>67</v>
      </c>
      <c r="D35" s="470"/>
      <c r="E35" s="470"/>
      <c r="F35" s="17"/>
      <c r="G35" s="2">
        <v>13615230</v>
      </c>
      <c r="H35" s="2">
        <v>13807585</v>
      </c>
      <c r="I35" s="32" t="s">
        <v>84</v>
      </c>
      <c r="J35" s="32" t="s">
        <v>84</v>
      </c>
    </row>
    <row r="36" spans="1:10" ht="12" customHeight="1">
      <c r="A36" s="11"/>
      <c r="B36" s="11"/>
      <c r="C36" s="470" t="s">
        <v>68</v>
      </c>
      <c r="D36" s="470"/>
      <c r="E36" s="470"/>
      <c r="F36" s="17"/>
      <c r="G36" s="2">
        <v>7613535</v>
      </c>
      <c r="H36" s="2">
        <v>7445270</v>
      </c>
      <c r="I36" s="32" t="s">
        <v>84</v>
      </c>
      <c r="J36" s="32" t="s">
        <v>84</v>
      </c>
    </row>
    <row r="37" spans="1:10" ht="12" customHeight="1">
      <c r="A37" s="11"/>
      <c r="B37" s="11"/>
      <c r="C37" s="470" t="s">
        <v>69</v>
      </c>
      <c r="D37" s="470"/>
      <c r="E37" s="470"/>
      <c r="F37" s="17"/>
      <c r="G37" s="2">
        <v>20720685</v>
      </c>
      <c r="H37" s="2">
        <v>20756455</v>
      </c>
      <c r="I37" s="32" t="s">
        <v>84</v>
      </c>
      <c r="J37" s="32" t="s">
        <v>84</v>
      </c>
    </row>
    <row r="38" spans="1:10" ht="12" customHeight="1">
      <c r="A38" s="11"/>
      <c r="B38" s="11"/>
      <c r="C38" s="470" t="s">
        <v>70</v>
      </c>
      <c r="D38" s="470"/>
      <c r="E38" s="470"/>
      <c r="F38" s="17"/>
      <c r="G38" s="2">
        <v>7810270</v>
      </c>
      <c r="H38" s="2">
        <v>7779245</v>
      </c>
      <c r="I38" s="32" t="s">
        <v>84</v>
      </c>
      <c r="J38" s="32" t="s">
        <v>84</v>
      </c>
    </row>
    <row r="39" spans="1:10" ht="12" customHeight="1">
      <c r="A39" s="11"/>
      <c r="B39" s="11"/>
      <c r="C39" s="470" t="s">
        <v>71</v>
      </c>
      <c r="D39" s="470"/>
      <c r="E39" s="470"/>
      <c r="F39" s="17"/>
      <c r="G39" s="2">
        <v>14527000</v>
      </c>
      <c r="H39" s="2">
        <v>14362750</v>
      </c>
      <c r="I39" s="32" t="s">
        <v>84</v>
      </c>
      <c r="J39" s="32" t="s">
        <v>84</v>
      </c>
    </row>
    <row r="40" spans="1:10" ht="5.25" customHeight="1">
      <c r="A40" s="11"/>
      <c r="B40" s="11"/>
      <c r="C40" s="11"/>
      <c r="D40" s="11"/>
      <c r="E40" s="11"/>
      <c r="F40" s="17"/>
      <c r="G40" s="2"/>
      <c r="H40" s="2"/>
      <c r="I40" s="2"/>
      <c r="J40" s="2"/>
    </row>
    <row r="41" spans="1:10" ht="12" customHeight="1">
      <c r="A41" s="11"/>
      <c r="B41" s="11"/>
      <c r="C41" s="470" t="s">
        <v>72</v>
      </c>
      <c r="D41" s="470"/>
      <c r="E41" s="470"/>
      <c r="F41" s="17"/>
      <c r="G41" s="2">
        <v>4079970</v>
      </c>
      <c r="H41" s="2">
        <v>4132895</v>
      </c>
      <c r="I41" s="32" t="s">
        <v>84</v>
      </c>
      <c r="J41" s="32" t="s">
        <v>84</v>
      </c>
    </row>
    <row r="42" spans="1:10" ht="12" customHeight="1">
      <c r="A42" s="11"/>
      <c r="B42" s="11"/>
      <c r="C42" s="470" t="s">
        <v>73</v>
      </c>
      <c r="D42" s="470"/>
      <c r="E42" s="470"/>
      <c r="F42" s="17"/>
      <c r="G42" s="2">
        <v>10248835</v>
      </c>
      <c r="H42" s="2">
        <v>10168170</v>
      </c>
      <c r="I42" s="32" t="s">
        <v>84</v>
      </c>
      <c r="J42" s="32" t="s">
        <v>84</v>
      </c>
    </row>
    <row r="43" spans="1:10" ht="12" customHeight="1">
      <c r="A43" s="11"/>
      <c r="B43" s="11"/>
      <c r="C43" s="470" t="s">
        <v>74</v>
      </c>
      <c r="D43" s="470"/>
      <c r="E43" s="470"/>
      <c r="F43" s="17"/>
      <c r="G43" s="2">
        <v>21944530</v>
      </c>
      <c r="H43" s="2">
        <v>21987965</v>
      </c>
      <c r="I43" s="32" t="s">
        <v>84</v>
      </c>
      <c r="J43" s="32" t="s">
        <v>84</v>
      </c>
    </row>
    <row r="44" spans="1:10" ht="5.25" customHeight="1">
      <c r="A44" s="11"/>
      <c r="B44" s="11"/>
      <c r="C44" s="11"/>
      <c r="D44" s="11"/>
      <c r="E44" s="11"/>
      <c r="F44" s="17"/>
      <c r="G44" s="2"/>
      <c r="H44" s="2"/>
      <c r="I44" s="2"/>
      <c r="J44" s="2"/>
    </row>
    <row r="45" spans="1:10" ht="12" customHeight="1">
      <c r="A45" s="16" t="s">
        <v>37</v>
      </c>
      <c r="B45" s="471" t="s">
        <v>75</v>
      </c>
      <c r="C45" s="471"/>
      <c r="D45" s="472"/>
      <c r="E45" s="472"/>
      <c r="F45" s="17" t="s">
        <v>83</v>
      </c>
      <c r="G45" s="2"/>
      <c r="H45" s="2"/>
      <c r="I45" s="2"/>
      <c r="J45" s="2"/>
    </row>
    <row r="46" spans="1:10" ht="12" customHeight="1">
      <c r="A46" s="11"/>
      <c r="B46" s="11"/>
      <c r="C46" s="470" t="s">
        <v>76</v>
      </c>
      <c r="D46" s="470"/>
      <c r="E46" s="470"/>
      <c r="F46" s="17"/>
      <c r="G46" s="2">
        <v>1231145</v>
      </c>
      <c r="H46" s="2">
        <v>1201945</v>
      </c>
      <c r="I46" s="32" t="s">
        <v>84</v>
      </c>
      <c r="J46" s="32" t="s">
        <v>84</v>
      </c>
    </row>
    <row r="47" spans="1:10" ht="12" customHeight="1">
      <c r="A47" s="11"/>
      <c r="B47" s="11"/>
      <c r="C47" s="470" t="s">
        <v>77</v>
      </c>
      <c r="D47" s="470"/>
      <c r="E47" s="470"/>
      <c r="F47" s="17"/>
      <c r="G47" s="2">
        <v>1012875</v>
      </c>
      <c r="H47" s="2">
        <v>982215</v>
      </c>
      <c r="I47" s="32" t="s">
        <v>84</v>
      </c>
      <c r="J47" s="32" t="s">
        <v>84</v>
      </c>
    </row>
    <row r="48" spans="1:10" ht="4.5" customHeight="1" thickBot="1">
      <c r="A48" s="27"/>
      <c r="B48" s="27"/>
      <c r="C48" s="27"/>
      <c r="D48" s="27"/>
      <c r="E48" s="27"/>
      <c r="F48" s="28"/>
      <c r="G48" s="27"/>
      <c r="H48" s="27"/>
      <c r="I48" s="27"/>
      <c r="J48" s="27"/>
    </row>
    <row r="49" ht="3" customHeight="1" thickTop="1"/>
  </sheetData>
  <sheetProtection/>
  <mergeCells count="39">
    <mergeCell ref="C8:E8"/>
    <mergeCell ref="B5:E5"/>
    <mergeCell ref="C16:E16"/>
    <mergeCell ref="C15:E15"/>
    <mergeCell ref="C14:E14"/>
    <mergeCell ref="C13:E13"/>
    <mergeCell ref="C7:E7"/>
    <mergeCell ref="C6:E6"/>
    <mergeCell ref="C12:E12"/>
    <mergeCell ref="C10:E10"/>
    <mergeCell ref="C9:E9"/>
    <mergeCell ref="C21:E21"/>
    <mergeCell ref="C20:E20"/>
    <mergeCell ref="C19:E19"/>
    <mergeCell ref="C18:E18"/>
    <mergeCell ref="C29:E29"/>
    <mergeCell ref="B28:E28"/>
    <mergeCell ref="C26:E26"/>
    <mergeCell ref="C22:E22"/>
    <mergeCell ref="C25:E25"/>
    <mergeCell ref="B24:E24"/>
    <mergeCell ref="C33:E33"/>
    <mergeCell ref="C31:E31"/>
    <mergeCell ref="C30:E30"/>
    <mergeCell ref="C32:E32"/>
    <mergeCell ref="C47:E47"/>
    <mergeCell ref="C43:E43"/>
    <mergeCell ref="C42:E42"/>
    <mergeCell ref="B45:E45"/>
    <mergeCell ref="H2:H3"/>
    <mergeCell ref="G2:G3"/>
    <mergeCell ref="B2:E3"/>
    <mergeCell ref="C46:E46"/>
    <mergeCell ref="C41:E41"/>
    <mergeCell ref="C39:E39"/>
    <mergeCell ref="C38:E38"/>
    <mergeCell ref="C37:E37"/>
    <mergeCell ref="C36:E36"/>
    <mergeCell ref="C35:E35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120" r:id="rId1"/>
  <headerFooter alignWithMargins="0">
    <oddHeader>&amp;R&amp;9&amp;F　JR東日本（つづき）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P65"/>
  <sheetViews>
    <sheetView zoomScale="200" zoomScaleNormal="2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1" sqref="F51"/>
    </sheetView>
  </sheetViews>
  <sheetFormatPr defaultColWidth="9.33203125" defaultRowHeight="9.75"/>
  <cols>
    <col min="1" max="1" width="2" style="3" customWidth="1"/>
    <col min="2" max="2" width="7.83203125" style="3" customWidth="1"/>
    <col min="3" max="3" width="0.82421875" style="3" customWidth="1"/>
    <col min="4" max="5" width="12.33203125" style="3" customWidth="1"/>
    <col min="6" max="6" width="8.66015625" style="3" customWidth="1"/>
    <col min="7" max="7" width="11.33203125" style="3" bestFit="1" customWidth="1"/>
    <col min="8" max="9" width="8.66015625" style="3" customWidth="1"/>
    <col min="10" max="11" width="12" style="3" customWidth="1"/>
    <col min="12" max="12" width="8.33203125" style="3" customWidth="1"/>
    <col min="13" max="13" width="10.33203125" style="3" bestFit="1" customWidth="1"/>
    <col min="14" max="15" width="11.33203125" style="3" bestFit="1" customWidth="1"/>
    <col min="16" max="16" width="13.83203125" style="3" bestFit="1" customWidth="1"/>
    <col min="17" max="16384" width="9.66015625" style="3" customWidth="1"/>
  </cols>
  <sheetData>
    <row r="1" ht="4.5" customHeight="1" thickBot="1"/>
    <row r="2" spans="1:15" ht="10.5" thickTop="1">
      <c r="A2" s="532" t="s">
        <v>425</v>
      </c>
      <c r="B2" s="533"/>
      <c r="C2" s="172"/>
      <c r="D2" s="537" t="s">
        <v>426</v>
      </c>
      <c r="E2" s="540" t="s">
        <v>427</v>
      </c>
      <c r="F2" s="541"/>
      <c r="G2" s="541"/>
      <c r="H2" s="541"/>
      <c r="I2" s="541"/>
      <c r="J2" s="541"/>
      <c r="K2" s="541"/>
      <c r="L2" s="541"/>
      <c r="M2" s="542"/>
      <c r="N2" s="515" t="s">
        <v>428</v>
      </c>
      <c r="O2" s="518" t="s">
        <v>424</v>
      </c>
    </row>
    <row r="3" spans="1:15" ht="9.75" customHeight="1">
      <c r="A3" s="534"/>
      <c r="B3" s="535"/>
      <c r="C3" s="174"/>
      <c r="D3" s="538"/>
      <c r="E3" s="521" t="s">
        <v>429</v>
      </c>
      <c r="F3" s="523" t="s">
        <v>430</v>
      </c>
      <c r="G3" s="524"/>
      <c r="H3" s="525"/>
      <c r="I3" s="526" t="s">
        <v>431</v>
      </c>
      <c r="J3" s="523" t="s">
        <v>432</v>
      </c>
      <c r="K3" s="525"/>
      <c r="L3" s="528" t="s">
        <v>433</v>
      </c>
      <c r="M3" s="528" t="s">
        <v>434</v>
      </c>
      <c r="N3" s="516"/>
      <c r="O3" s="519"/>
    </row>
    <row r="4" spans="1:15" ht="18">
      <c r="A4" s="536"/>
      <c r="B4" s="536"/>
      <c r="C4" s="177"/>
      <c r="D4" s="539"/>
      <c r="E4" s="522"/>
      <c r="F4" s="178" t="s">
        <v>435</v>
      </c>
      <c r="G4" s="178" t="s">
        <v>436</v>
      </c>
      <c r="H4" s="179" t="s">
        <v>437</v>
      </c>
      <c r="I4" s="527"/>
      <c r="J4" s="178" t="s">
        <v>435</v>
      </c>
      <c r="K4" s="178" t="s">
        <v>436</v>
      </c>
      <c r="L4" s="529"/>
      <c r="M4" s="529"/>
      <c r="N4" s="517"/>
      <c r="O4" s="520"/>
    </row>
    <row r="5" spans="1:15" ht="3.75" customHeight="1">
      <c r="A5" s="173"/>
      <c r="B5" s="173"/>
      <c r="C5" s="180"/>
      <c r="D5" s="181"/>
      <c r="E5" s="182"/>
      <c r="F5" s="183"/>
      <c r="G5" s="183"/>
      <c r="H5" s="184"/>
      <c r="I5" s="185"/>
      <c r="J5" s="183"/>
      <c r="K5" s="183"/>
      <c r="L5" s="186"/>
      <c r="M5" s="186"/>
      <c r="N5" s="187"/>
      <c r="O5" s="187"/>
    </row>
    <row r="6" spans="1:15" ht="9" customHeight="1">
      <c r="A6" s="530" t="s">
        <v>438</v>
      </c>
      <c r="B6" s="530"/>
      <c r="C6" s="188"/>
      <c r="D6" s="189">
        <v>3770559</v>
      </c>
      <c r="E6" s="189">
        <v>2866783</v>
      </c>
      <c r="F6" s="189">
        <v>93766</v>
      </c>
      <c r="G6" s="189">
        <v>183429</v>
      </c>
      <c r="H6" s="189">
        <v>11244</v>
      </c>
      <c r="I6" s="189">
        <v>10975</v>
      </c>
      <c r="J6" s="189">
        <v>1139533</v>
      </c>
      <c r="K6" s="189">
        <v>1357878</v>
      </c>
      <c r="L6" s="189">
        <v>56456</v>
      </c>
      <c r="M6" s="189">
        <v>13500</v>
      </c>
      <c r="N6" s="189">
        <v>120865</v>
      </c>
      <c r="O6" s="189">
        <v>782911</v>
      </c>
    </row>
    <row r="7" spans="1:15" ht="9" customHeight="1">
      <c r="A7" s="530" t="s">
        <v>439</v>
      </c>
      <c r="B7" s="530"/>
      <c r="C7" s="188"/>
      <c r="D7" s="189">
        <v>3757823</v>
      </c>
      <c r="E7" s="189">
        <v>2837957</v>
      </c>
      <c r="F7" s="189">
        <v>93180</v>
      </c>
      <c r="G7" s="189">
        <v>178975</v>
      </c>
      <c r="H7" s="189">
        <v>11453</v>
      </c>
      <c r="I7" s="189">
        <v>11036</v>
      </c>
      <c r="J7" s="189">
        <v>1144858</v>
      </c>
      <c r="K7" s="189">
        <v>1328693</v>
      </c>
      <c r="L7" s="189">
        <v>56437</v>
      </c>
      <c r="M7" s="189">
        <v>13325</v>
      </c>
      <c r="N7" s="189">
        <v>121085</v>
      </c>
      <c r="O7" s="189">
        <v>798781</v>
      </c>
    </row>
    <row r="8" spans="1:15" ht="9" customHeight="1">
      <c r="A8" s="530" t="s">
        <v>440</v>
      </c>
      <c r="B8" s="530"/>
      <c r="C8" s="188"/>
      <c r="D8" s="189">
        <v>3770152</v>
      </c>
      <c r="E8" s="189">
        <v>2830557</v>
      </c>
      <c r="F8" s="189">
        <v>93146</v>
      </c>
      <c r="G8" s="189">
        <v>176967</v>
      </c>
      <c r="H8" s="189">
        <v>11624</v>
      </c>
      <c r="I8" s="189">
        <v>11039</v>
      </c>
      <c r="J8" s="189">
        <v>1159378</v>
      </c>
      <c r="K8" s="189">
        <v>1308461</v>
      </c>
      <c r="L8" s="189">
        <v>56644</v>
      </c>
      <c r="M8" s="189">
        <v>13298</v>
      </c>
      <c r="N8" s="189">
        <v>121250</v>
      </c>
      <c r="O8" s="189">
        <v>818345</v>
      </c>
    </row>
    <row r="9" spans="1:15" ht="4.5" customHeight="1">
      <c r="A9" s="190"/>
      <c r="B9" s="190"/>
      <c r="C9" s="191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</row>
    <row r="10" spans="1:15" ht="9" customHeight="1">
      <c r="A10" s="531" t="s">
        <v>441</v>
      </c>
      <c r="B10" s="531"/>
      <c r="C10" s="193"/>
      <c r="D10" s="192">
        <v>1706523</v>
      </c>
      <c r="E10" s="192">
        <v>1343518</v>
      </c>
      <c r="F10" s="192">
        <v>37632</v>
      </c>
      <c r="G10" s="192">
        <v>80471</v>
      </c>
      <c r="H10" s="192">
        <v>8853</v>
      </c>
      <c r="I10" s="192">
        <v>4919</v>
      </c>
      <c r="J10" s="192">
        <v>576819</v>
      </c>
      <c r="K10" s="192">
        <v>603388</v>
      </c>
      <c r="L10" s="192">
        <v>24909</v>
      </c>
      <c r="M10" s="192">
        <v>6527</v>
      </c>
      <c r="N10" s="192">
        <v>60196</v>
      </c>
      <c r="O10" s="192">
        <v>302809</v>
      </c>
    </row>
    <row r="11" spans="1:15" ht="9" customHeight="1">
      <c r="A11" s="469" t="s">
        <v>442</v>
      </c>
      <c r="B11" s="469"/>
      <c r="C11" s="193"/>
      <c r="D11" s="192">
        <v>1385981</v>
      </c>
      <c r="E11" s="192">
        <v>1115693</v>
      </c>
      <c r="F11" s="192">
        <v>33521</v>
      </c>
      <c r="G11" s="192">
        <v>70432</v>
      </c>
      <c r="H11" s="192">
        <v>8303</v>
      </c>
      <c r="I11" s="192">
        <v>3985</v>
      </c>
      <c r="J11" s="192">
        <v>484217</v>
      </c>
      <c r="K11" s="192">
        <v>487929</v>
      </c>
      <c r="L11" s="192">
        <v>21284</v>
      </c>
      <c r="M11" s="192">
        <v>6022</v>
      </c>
      <c r="N11" s="192">
        <v>48678</v>
      </c>
      <c r="O11" s="192">
        <v>221610</v>
      </c>
    </row>
    <row r="12" spans="1:16" ht="9" customHeight="1">
      <c r="A12" s="190"/>
      <c r="B12" s="39" t="s">
        <v>443</v>
      </c>
      <c r="C12" s="194"/>
      <c r="D12" s="192">
        <v>96049</v>
      </c>
      <c r="E12" s="192">
        <v>78191</v>
      </c>
      <c r="F12" s="192">
        <v>4016</v>
      </c>
      <c r="G12" s="192">
        <v>7166</v>
      </c>
      <c r="H12" s="192">
        <v>990</v>
      </c>
      <c r="I12" s="192">
        <v>314</v>
      </c>
      <c r="J12" s="192">
        <v>31470</v>
      </c>
      <c r="K12" s="192">
        <v>31061</v>
      </c>
      <c r="L12" s="192">
        <v>2411</v>
      </c>
      <c r="M12" s="192">
        <v>763</v>
      </c>
      <c r="N12" s="192">
        <v>3502</v>
      </c>
      <c r="O12" s="192">
        <v>14356</v>
      </c>
      <c r="P12" s="141"/>
    </row>
    <row r="13" spans="1:16" ht="9" customHeight="1">
      <c r="A13" s="190"/>
      <c r="B13" s="39" t="s">
        <v>444</v>
      </c>
      <c r="C13" s="194"/>
      <c r="D13" s="192">
        <v>82140</v>
      </c>
      <c r="E13" s="192">
        <v>65433</v>
      </c>
      <c r="F13" s="192">
        <v>2738</v>
      </c>
      <c r="G13" s="192">
        <v>5843</v>
      </c>
      <c r="H13" s="192">
        <v>528</v>
      </c>
      <c r="I13" s="192">
        <v>78</v>
      </c>
      <c r="J13" s="192">
        <v>27432</v>
      </c>
      <c r="K13" s="192">
        <v>26728</v>
      </c>
      <c r="L13" s="192">
        <v>1702</v>
      </c>
      <c r="M13" s="192">
        <v>384</v>
      </c>
      <c r="N13" s="192">
        <v>3569</v>
      </c>
      <c r="O13" s="192">
        <v>13138</v>
      </c>
      <c r="P13" s="141"/>
    </row>
    <row r="14" spans="1:16" ht="9" customHeight="1">
      <c r="A14" s="190"/>
      <c r="B14" s="39" t="s">
        <v>445</v>
      </c>
      <c r="C14" s="194"/>
      <c r="D14" s="192">
        <v>58526</v>
      </c>
      <c r="E14" s="192">
        <v>49767</v>
      </c>
      <c r="F14" s="192">
        <v>2678</v>
      </c>
      <c r="G14" s="192">
        <v>4043</v>
      </c>
      <c r="H14" s="192">
        <v>4244</v>
      </c>
      <c r="I14" s="192">
        <v>252</v>
      </c>
      <c r="J14" s="192">
        <v>20450</v>
      </c>
      <c r="K14" s="192">
        <v>15938</v>
      </c>
      <c r="L14" s="192">
        <v>790</v>
      </c>
      <c r="M14" s="192">
        <v>1372</v>
      </c>
      <c r="N14" s="192">
        <v>1839</v>
      </c>
      <c r="O14" s="192">
        <v>6920</v>
      </c>
      <c r="P14" s="141"/>
    </row>
    <row r="15" spans="1:16" ht="9" customHeight="1">
      <c r="A15" s="190"/>
      <c r="B15" s="39" t="s">
        <v>446</v>
      </c>
      <c r="C15" s="194"/>
      <c r="D15" s="192">
        <v>31415</v>
      </c>
      <c r="E15" s="192">
        <v>25207</v>
      </c>
      <c r="F15" s="192">
        <v>399</v>
      </c>
      <c r="G15" s="192">
        <v>2823</v>
      </c>
      <c r="H15" s="192">
        <v>73</v>
      </c>
      <c r="I15" s="192">
        <v>110</v>
      </c>
      <c r="J15" s="192">
        <v>10994</v>
      </c>
      <c r="K15" s="192">
        <v>10245</v>
      </c>
      <c r="L15" s="192">
        <v>445</v>
      </c>
      <c r="M15" s="192">
        <v>118</v>
      </c>
      <c r="N15" s="192">
        <v>1136</v>
      </c>
      <c r="O15" s="192">
        <v>5072</v>
      </c>
      <c r="P15" s="141"/>
    </row>
    <row r="16" spans="1:16" ht="9" customHeight="1">
      <c r="A16" s="190"/>
      <c r="B16" s="39" t="s">
        <v>447</v>
      </c>
      <c r="C16" s="194"/>
      <c r="D16" s="192">
        <v>57652</v>
      </c>
      <c r="E16" s="192">
        <v>45039</v>
      </c>
      <c r="F16" s="192">
        <v>904</v>
      </c>
      <c r="G16" s="192">
        <v>3108</v>
      </c>
      <c r="H16" s="192">
        <v>65</v>
      </c>
      <c r="I16" s="192">
        <v>52</v>
      </c>
      <c r="J16" s="192">
        <v>19411</v>
      </c>
      <c r="K16" s="192">
        <v>20707</v>
      </c>
      <c r="L16" s="192">
        <v>642</v>
      </c>
      <c r="M16" s="192">
        <v>150</v>
      </c>
      <c r="N16" s="192">
        <v>2419</v>
      </c>
      <c r="O16" s="192">
        <v>10194</v>
      </c>
      <c r="P16" s="141"/>
    </row>
    <row r="17" spans="1:16" ht="9" customHeight="1">
      <c r="A17" s="190"/>
      <c r="B17" s="195" t="s">
        <v>448</v>
      </c>
      <c r="C17" s="196"/>
      <c r="D17" s="192">
        <v>72718</v>
      </c>
      <c r="E17" s="192">
        <v>57029</v>
      </c>
      <c r="F17" s="192">
        <v>1193</v>
      </c>
      <c r="G17" s="192">
        <v>3463</v>
      </c>
      <c r="H17" s="192">
        <v>234</v>
      </c>
      <c r="I17" s="192">
        <v>231</v>
      </c>
      <c r="J17" s="192">
        <v>24341</v>
      </c>
      <c r="K17" s="192">
        <v>26466</v>
      </c>
      <c r="L17" s="192">
        <v>876</v>
      </c>
      <c r="M17" s="192">
        <v>225</v>
      </c>
      <c r="N17" s="192">
        <v>3147</v>
      </c>
      <c r="O17" s="192">
        <v>12542</v>
      </c>
      <c r="P17" s="141"/>
    </row>
    <row r="18" spans="1:16" ht="9" customHeight="1">
      <c r="A18" s="190"/>
      <c r="B18" s="39" t="s">
        <v>449</v>
      </c>
      <c r="C18" s="194"/>
      <c r="D18" s="192">
        <v>54785</v>
      </c>
      <c r="E18" s="192">
        <v>43878</v>
      </c>
      <c r="F18" s="192">
        <v>871</v>
      </c>
      <c r="G18" s="192">
        <v>2161</v>
      </c>
      <c r="H18" s="192">
        <v>81</v>
      </c>
      <c r="I18" s="192">
        <v>263</v>
      </c>
      <c r="J18" s="192">
        <v>19159</v>
      </c>
      <c r="K18" s="192">
        <v>20526</v>
      </c>
      <c r="L18" s="192">
        <v>762</v>
      </c>
      <c r="M18" s="192">
        <v>55</v>
      </c>
      <c r="N18" s="192">
        <v>2257</v>
      </c>
      <c r="O18" s="192">
        <v>8650</v>
      </c>
      <c r="P18" s="141"/>
    </row>
    <row r="19" spans="1:16" ht="9" customHeight="1">
      <c r="A19" s="190"/>
      <c r="B19" s="39" t="s">
        <v>450</v>
      </c>
      <c r="C19" s="194"/>
      <c r="D19" s="192">
        <v>78670</v>
      </c>
      <c r="E19" s="192">
        <v>64678</v>
      </c>
      <c r="F19" s="192">
        <v>3072</v>
      </c>
      <c r="G19" s="192">
        <v>3282</v>
      </c>
      <c r="H19" s="192">
        <v>708</v>
      </c>
      <c r="I19" s="192">
        <v>181</v>
      </c>
      <c r="J19" s="192">
        <v>26713</v>
      </c>
      <c r="K19" s="192">
        <v>28542</v>
      </c>
      <c r="L19" s="192">
        <v>1827</v>
      </c>
      <c r="M19" s="192">
        <v>353</v>
      </c>
      <c r="N19" s="192">
        <v>2626</v>
      </c>
      <c r="O19" s="192">
        <v>11366</v>
      </c>
      <c r="P19" s="141"/>
    </row>
    <row r="20" spans="1:16" ht="9" customHeight="1">
      <c r="A20" s="190"/>
      <c r="B20" s="39" t="s">
        <v>451</v>
      </c>
      <c r="C20" s="194"/>
      <c r="D20" s="192">
        <v>116426</v>
      </c>
      <c r="E20" s="192">
        <v>95619</v>
      </c>
      <c r="F20" s="192">
        <v>2601</v>
      </c>
      <c r="G20" s="192">
        <v>7050</v>
      </c>
      <c r="H20" s="192">
        <v>87</v>
      </c>
      <c r="I20" s="192">
        <v>341</v>
      </c>
      <c r="J20" s="192">
        <v>42896</v>
      </c>
      <c r="K20" s="192">
        <v>40608</v>
      </c>
      <c r="L20" s="192">
        <v>1718</v>
      </c>
      <c r="M20" s="192">
        <v>318</v>
      </c>
      <c r="N20" s="192">
        <v>4292</v>
      </c>
      <c r="O20" s="192">
        <v>16515</v>
      </c>
      <c r="P20" s="141"/>
    </row>
    <row r="21" spans="1:16" ht="9" customHeight="1">
      <c r="A21" s="190"/>
      <c r="B21" s="39" t="s">
        <v>452</v>
      </c>
      <c r="C21" s="194"/>
      <c r="D21" s="192">
        <v>109386</v>
      </c>
      <c r="E21" s="192">
        <v>86314</v>
      </c>
      <c r="F21" s="192">
        <v>2085</v>
      </c>
      <c r="G21" s="192">
        <v>4698</v>
      </c>
      <c r="H21" s="192">
        <v>342</v>
      </c>
      <c r="I21" s="192">
        <v>393</v>
      </c>
      <c r="J21" s="192">
        <v>35764</v>
      </c>
      <c r="K21" s="192">
        <v>40771</v>
      </c>
      <c r="L21" s="192">
        <v>1560</v>
      </c>
      <c r="M21" s="192">
        <v>701</v>
      </c>
      <c r="N21" s="192">
        <v>3775</v>
      </c>
      <c r="O21" s="192">
        <v>19297</v>
      </c>
      <c r="P21" s="141"/>
    </row>
    <row r="22" spans="1:16" ht="9" customHeight="1">
      <c r="A22" s="190"/>
      <c r="B22" s="39" t="s">
        <v>453</v>
      </c>
      <c r="C22" s="194"/>
      <c r="D22" s="192">
        <v>79261</v>
      </c>
      <c r="E22" s="192">
        <v>63412</v>
      </c>
      <c r="F22" s="192">
        <v>1012</v>
      </c>
      <c r="G22" s="192">
        <v>2924</v>
      </c>
      <c r="H22" s="192">
        <v>172</v>
      </c>
      <c r="I22" s="192">
        <v>232</v>
      </c>
      <c r="J22" s="192">
        <v>27703</v>
      </c>
      <c r="K22" s="192">
        <v>30391</v>
      </c>
      <c r="L22" s="192">
        <v>769</v>
      </c>
      <c r="M22" s="192">
        <v>209</v>
      </c>
      <c r="N22" s="192">
        <v>2944</v>
      </c>
      <c r="O22" s="192">
        <v>12905</v>
      </c>
      <c r="P22" s="141"/>
    </row>
    <row r="23" spans="1:16" ht="9" customHeight="1">
      <c r="A23" s="190"/>
      <c r="B23" s="39" t="s">
        <v>454</v>
      </c>
      <c r="C23" s="194"/>
      <c r="D23" s="192">
        <v>102924</v>
      </c>
      <c r="E23" s="192">
        <v>80472</v>
      </c>
      <c r="F23" s="192">
        <v>2315</v>
      </c>
      <c r="G23" s="192">
        <v>4740</v>
      </c>
      <c r="H23" s="192">
        <v>284</v>
      </c>
      <c r="I23" s="192">
        <v>351</v>
      </c>
      <c r="J23" s="192">
        <v>32167</v>
      </c>
      <c r="K23" s="192">
        <v>38225</v>
      </c>
      <c r="L23" s="192">
        <v>1723</v>
      </c>
      <c r="M23" s="192">
        <v>667</v>
      </c>
      <c r="N23" s="192">
        <v>3414</v>
      </c>
      <c r="O23" s="192">
        <v>19038</v>
      </c>
      <c r="P23" s="141"/>
    </row>
    <row r="24" spans="1:16" ht="9" customHeight="1">
      <c r="A24" s="190"/>
      <c r="B24" s="39" t="s">
        <v>455</v>
      </c>
      <c r="C24" s="194"/>
      <c r="D24" s="192">
        <v>70705</v>
      </c>
      <c r="E24" s="192">
        <v>55480</v>
      </c>
      <c r="F24" s="192">
        <v>1284</v>
      </c>
      <c r="G24" s="192">
        <v>2766</v>
      </c>
      <c r="H24" s="192">
        <v>71</v>
      </c>
      <c r="I24" s="192">
        <v>239</v>
      </c>
      <c r="J24" s="192">
        <v>23141</v>
      </c>
      <c r="K24" s="192">
        <v>26928</v>
      </c>
      <c r="L24" s="192">
        <v>780</v>
      </c>
      <c r="M24" s="192">
        <v>271</v>
      </c>
      <c r="N24" s="192">
        <v>2627</v>
      </c>
      <c r="O24" s="192">
        <v>12598</v>
      </c>
      <c r="P24" s="141"/>
    </row>
    <row r="25" spans="1:16" ht="9" customHeight="1">
      <c r="A25" s="190"/>
      <c r="B25" s="39" t="s">
        <v>456</v>
      </c>
      <c r="C25" s="194"/>
      <c r="D25" s="192">
        <v>55254</v>
      </c>
      <c r="E25" s="192">
        <v>41429</v>
      </c>
      <c r="F25" s="192">
        <v>1525</v>
      </c>
      <c r="G25" s="192">
        <v>2731</v>
      </c>
      <c r="H25" s="192">
        <v>140</v>
      </c>
      <c r="I25" s="192">
        <v>94</v>
      </c>
      <c r="J25" s="192">
        <v>15636</v>
      </c>
      <c r="K25" s="192">
        <v>20209</v>
      </c>
      <c r="L25" s="192">
        <v>988</v>
      </c>
      <c r="M25" s="192">
        <v>106</v>
      </c>
      <c r="N25" s="192">
        <v>1793</v>
      </c>
      <c r="O25" s="192">
        <v>12032</v>
      </c>
      <c r="P25" s="141"/>
    </row>
    <row r="26" spans="1:16" ht="9" customHeight="1">
      <c r="A26" s="190"/>
      <c r="B26" s="39" t="s">
        <v>457</v>
      </c>
      <c r="C26" s="194"/>
      <c r="D26" s="192">
        <v>47501</v>
      </c>
      <c r="E26" s="192">
        <v>38307</v>
      </c>
      <c r="F26" s="192">
        <v>720</v>
      </c>
      <c r="G26" s="192">
        <v>1478</v>
      </c>
      <c r="H26" s="192">
        <v>29</v>
      </c>
      <c r="I26" s="192">
        <v>159</v>
      </c>
      <c r="J26" s="192">
        <v>16328</v>
      </c>
      <c r="K26" s="192">
        <v>19096</v>
      </c>
      <c r="L26" s="192">
        <v>442</v>
      </c>
      <c r="M26" s="192">
        <v>55</v>
      </c>
      <c r="N26" s="192">
        <v>1579</v>
      </c>
      <c r="O26" s="192">
        <v>7615</v>
      </c>
      <c r="P26" s="141"/>
    </row>
    <row r="27" spans="1:16" ht="9" customHeight="1">
      <c r="A27" s="190"/>
      <c r="B27" s="39" t="s">
        <v>458</v>
      </c>
      <c r="C27" s="194"/>
      <c r="D27" s="192">
        <v>66008</v>
      </c>
      <c r="E27" s="192">
        <v>50154</v>
      </c>
      <c r="F27" s="192">
        <v>1376</v>
      </c>
      <c r="G27" s="192">
        <v>2943</v>
      </c>
      <c r="H27" s="192">
        <v>97</v>
      </c>
      <c r="I27" s="192">
        <v>270</v>
      </c>
      <c r="J27" s="192">
        <v>20669</v>
      </c>
      <c r="K27" s="192">
        <v>23819</v>
      </c>
      <c r="L27" s="192">
        <v>866</v>
      </c>
      <c r="M27" s="192">
        <v>114</v>
      </c>
      <c r="N27" s="192">
        <v>1980</v>
      </c>
      <c r="O27" s="192">
        <v>13874</v>
      </c>
      <c r="P27" s="141"/>
    </row>
    <row r="28" spans="1:16" ht="9" customHeight="1">
      <c r="A28" s="190"/>
      <c r="B28" s="39" t="s">
        <v>459</v>
      </c>
      <c r="C28" s="194"/>
      <c r="D28" s="192">
        <v>110627</v>
      </c>
      <c r="E28" s="192">
        <v>95325</v>
      </c>
      <c r="F28" s="192">
        <v>1140</v>
      </c>
      <c r="G28" s="192">
        <v>2930</v>
      </c>
      <c r="H28" s="192">
        <v>34</v>
      </c>
      <c r="I28" s="192">
        <v>188</v>
      </c>
      <c r="J28" s="192">
        <v>52445</v>
      </c>
      <c r="K28" s="192">
        <v>37638</v>
      </c>
      <c r="L28" s="192">
        <v>874</v>
      </c>
      <c r="M28" s="192">
        <v>76</v>
      </c>
      <c r="N28" s="192">
        <v>3148</v>
      </c>
      <c r="O28" s="192">
        <v>12154</v>
      </c>
      <c r="P28" s="141"/>
    </row>
    <row r="29" spans="1:16" ht="9" customHeight="1">
      <c r="A29" s="190"/>
      <c r="B29" s="39" t="s">
        <v>460</v>
      </c>
      <c r="C29" s="194"/>
      <c r="D29" s="192">
        <v>95934</v>
      </c>
      <c r="E29" s="192">
        <v>79959</v>
      </c>
      <c r="F29" s="192">
        <v>3592</v>
      </c>
      <c r="G29" s="192">
        <v>6283</v>
      </c>
      <c r="H29" s="192">
        <v>124</v>
      </c>
      <c r="I29" s="192">
        <v>237</v>
      </c>
      <c r="J29" s="192">
        <v>37498</v>
      </c>
      <c r="K29" s="192">
        <v>30031</v>
      </c>
      <c r="L29" s="192">
        <v>2109</v>
      </c>
      <c r="M29" s="192">
        <v>85</v>
      </c>
      <c r="N29" s="192">
        <v>2631</v>
      </c>
      <c r="O29" s="192">
        <v>13344</v>
      </c>
      <c r="P29" s="141"/>
    </row>
    <row r="30" spans="1:16" ht="9" customHeight="1">
      <c r="A30" s="469" t="s">
        <v>461</v>
      </c>
      <c r="B30" s="469"/>
      <c r="C30" s="193"/>
      <c r="D30" s="192">
        <v>182301</v>
      </c>
      <c r="E30" s="192">
        <v>126876</v>
      </c>
      <c r="F30" s="192">
        <v>2633</v>
      </c>
      <c r="G30" s="192">
        <v>6000</v>
      </c>
      <c r="H30" s="192">
        <v>540</v>
      </c>
      <c r="I30" s="192">
        <v>548</v>
      </c>
      <c r="J30" s="192">
        <v>48564</v>
      </c>
      <c r="K30" s="192">
        <v>66201</v>
      </c>
      <c r="L30" s="192">
        <v>2053</v>
      </c>
      <c r="M30" s="192">
        <v>337</v>
      </c>
      <c r="N30" s="192">
        <v>6595</v>
      </c>
      <c r="O30" s="192">
        <v>48830</v>
      </c>
      <c r="P30" s="141"/>
    </row>
    <row r="31" spans="1:16" ht="9" customHeight="1">
      <c r="A31" s="469" t="s">
        <v>462</v>
      </c>
      <c r="B31" s="469"/>
      <c r="C31" s="193"/>
      <c r="D31" s="192">
        <v>66526</v>
      </c>
      <c r="E31" s="192">
        <v>52200</v>
      </c>
      <c r="F31" s="192">
        <v>619</v>
      </c>
      <c r="G31" s="192">
        <v>1798</v>
      </c>
      <c r="H31" s="192">
        <v>5</v>
      </c>
      <c r="I31" s="192">
        <v>185</v>
      </c>
      <c r="J31" s="192">
        <v>23587</v>
      </c>
      <c r="K31" s="192">
        <v>25197</v>
      </c>
      <c r="L31" s="192">
        <v>751</v>
      </c>
      <c r="M31" s="192">
        <v>58</v>
      </c>
      <c r="N31" s="192">
        <v>2418</v>
      </c>
      <c r="O31" s="192">
        <v>11908</v>
      </c>
      <c r="P31" s="141"/>
    </row>
    <row r="32" spans="1:16" ht="9" customHeight="1">
      <c r="A32" s="469" t="s">
        <v>463</v>
      </c>
      <c r="B32" s="469"/>
      <c r="C32" s="193"/>
      <c r="D32" s="192">
        <v>22286</v>
      </c>
      <c r="E32" s="192">
        <v>17232</v>
      </c>
      <c r="F32" s="192">
        <v>152</v>
      </c>
      <c r="G32" s="192">
        <v>476</v>
      </c>
      <c r="H32" s="192">
        <v>1</v>
      </c>
      <c r="I32" s="192">
        <v>72</v>
      </c>
      <c r="J32" s="192">
        <v>7925</v>
      </c>
      <c r="K32" s="192">
        <v>8380</v>
      </c>
      <c r="L32" s="192">
        <v>200</v>
      </c>
      <c r="M32" s="192">
        <v>26</v>
      </c>
      <c r="N32" s="192">
        <v>827</v>
      </c>
      <c r="O32" s="192">
        <v>4227</v>
      </c>
      <c r="P32" s="141"/>
    </row>
    <row r="33" spans="1:16" ht="9" customHeight="1">
      <c r="A33" s="469" t="s">
        <v>464</v>
      </c>
      <c r="B33" s="469"/>
      <c r="C33" s="193"/>
      <c r="D33" s="192">
        <v>28240</v>
      </c>
      <c r="E33" s="192">
        <v>15720</v>
      </c>
      <c r="F33" s="192">
        <v>507</v>
      </c>
      <c r="G33" s="192">
        <v>1328</v>
      </c>
      <c r="H33" s="197">
        <v>4</v>
      </c>
      <c r="I33" s="192">
        <v>108</v>
      </c>
      <c r="J33" s="192">
        <v>5351</v>
      </c>
      <c r="K33" s="192">
        <v>7913</v>
      </c>
      <c r="L33" s="192">
        <v>456</v>
      </c>
      <c r="M33" s="192">
        <v>53</v>
      </c>
      <c r="N33" s="192">
        <v>871</v>
      </c>
      <c r="O33" s="192">
        <v>11649</v>
      </c>
      <c r="P33" s="141"/>
    </row>
    <row r="34" spans="1:16" ht="9" customHeight="1">
      <c r="A34" s="469" t="s">
        <v>465</v>
      </c>
      <c r="B34" s="469"/>
      <c r="C34" s="193"/>
      <c r="D34" s="192">
        <v>15906</v>
      </c>
      <c r="E34" s="192">
        <v>11735</v>
      </c>
      <c r="F34" s="192">
        <v>192</v>
      </c>
      <c r="G34" s="192">
        <v>414</v>
      </c>
      <c r="H34" s="197" t="s">
        <v>373</v>
      </c>
      <c r="I34" s="192">
        <v>21</v>
      </c>
      <c r="J34" s="192">
        <v>5371</v>
      </c>
      <c r="K34" s="192">
        <v>5551</v>
      </c>
      <c r="L34" s="192">
        <v>164</v>
      </c>
      <c r="M34" s="192">
        <v>22</v>
      </c>
      <c r="N34" s="192">
        <v>630</v>
      </c>
      <c r="O34" s="192">
        <v>3541</v>
      </c>
      <c r="P34" s="141"/>
    </row>
    <row r="35" spans="1:16" ht="9" customHeight="1">
      <c r="A35" s="190" t="s">
        <v>466</v>
      </c>
      <c r="B35" s="190"/>
      <c r="C35" s="191"/>
      <c r="D35" s="192">
        <v>4224</v>
      </c>
      <c r="E35" s="192">
        <v>4048</v>
      </c>
      <c r="F35" s="192">
        <v>7</v>
      </c>
      <c r="G35" s="192">
        <v>22</v>
      </c>
      <c r="H35" s="197" t="s">
        <v>373</v>
      </c>
      <c r="I35" s="197" t="s">
        <v>373</v>
      </c>
      <c r="J35" s="192">
        <v>1802</v>
      </c>
      <c r="K35" s="192">
        <v>2216</v>
      </c>
      <c r="L35" s="192">
        <v>1</v>
      </c>
      <c r="M35" s="197" t="s">
        <v>373</v>
      </c>
      <c r="N35" s="192">
        <v>176</v>
      </c>
      <c r="O35" s="197"/>
      <c r="P35" s="141"/>
    </row>
    <row r="36" spans="1:16" s="57" customFormat="1" ht="9" customHeight="1">
      <c r="A36" s="198" t="s">
        <v>467</v>
      </c>
      <c r="B36" s="198"/>
      <c r="C36" s="199"/>
      <c r="D36" s="192">
        <v>1059</v>
      </c>
      <c r="E36" s="192">
        <v>14</v>
      </c>
      <c r="F36" s="192">
        <v>1</v>
      </c>
      <c r="G36" s="192">
        <v>1</v>
      </c>
      <c r="H36" s="197" t="s">
        <v>373</v>
      </c>
      <c r="I36" s="197" t="s">
        <v>373</v>
      </c>
      <c r="J36" s="192">
        <v>2</v>
      </c>
      <c r="K36" s="192">
        <v>1</v>
      </c>
      <c r="L36" s="197" t="s">
        <v>373</v>
      </c>
      <c r="M36" s="192">
        <v>9</v>
      </c>
      <c r="N36" s="192">
        <v>1</v>
      </c>
      <c r="O36" s="192">
        <v>1044</v>
      </c>
      <c r="P36" s="141"/>
    </row>
    <row r="37" spans="1:16" s="57" customFormat="1" ht="9" customHeight="1">
      <c r="A37" s="198"/>
      <c r="B37" s="198"/>
      <c r="C37" s="199"/>
      <c r="D37" s="192"/>
      <c r="E37" s="192"/>
      <c r="F37" s="200"/>
      <c r="G37" s="200"/>
      <c r="H37" s="201"/>
      <c r="I37" s="192"/>
      <c r="J37" s="200"/>
      <c r="K37" s="200"/>
      <c r="L37" s="192"/>
      <c r="M37" s="200"/>
      <c r="N37" s="200"/>
      <c r="O37" s="201"/>
      <c r="P37" s="141"/>
    </row>
    <row r="38" spans="1:16" s="57" customFormat="1" ht="9" customHeight="1">
      <c r="A38" s="531" t="s">
        <v>468</v>
      </c>
      <c r="B38" s="531"/>
      <c r="C38" s="202"/>
      <c r="D38" s="192">
        <v>435656</v>
      </c>
      <c r="E38" s="192">
        <v>353171</v>
      </c>
      <c r="F38" s="192">
        <v>12539</v>
      </c>
      <c r="G38" s="192">
        <v>24349</v>
      </c>
      <c r="H38" s="192">
        <v>1506</v>
      </c>
      <c r="I38" s="192">
        <v>1601</v>
      </c>
      <c r="J38" s="192">
        <v>154671</v>
      </c>
      <c r="K38" s="192">
        <v>147512</v>
      </c>
      <c r="L38" s="192">
        <v>8810</v>
      </c>
      <c r="M38" s="192">
        <v>2183</v>
      </c>
      <c r="N38" s="192">
        <v>16387</v>
      </c>
      <c r="O38" s="192">
        <v>66098</v>
      </c>
      <c r="P38" s="141"/>
    </row>
    <row r="39" spans="1:16" s="57" customFormat="1" ht="9" customHeight="1">
      <c r="A39" s="469" t="s">
        <v>469</v>
      </c>
      <c r="B39" s="469"/>
      <c r="C39" s="202"/>
      <c r="D39" s="192">
        <v>435083</v>
      </c>
      <c r="E39" s="192">
        <v>352603</v>
      </c>
      <c r="F39" s="192">
        <v>12508</v>
      </c>
      <c r="G39" s="192">
        <v>24329</v>
      </c>
      <c r="H39" s="192">
        <v>1506</v>
      </c>
      <c r="I39" s="192">
        <v>1600</v>
      </c>
      <c r="J39" s="192">
        <v>154669</v>
      </c>
      <c r="K39" s="192">
        <v>147465</v>
      </c>
      <c r="L39" s="192">
        <v>8801</v>
      </c>
      <c r="M39" s="192">
        <v>1725</v>
      </c>
      <c r="N39" s="192">
        <v>16382</v>
      </c>
      <c r="O39" s="192">
        <v>66098</v>
      </c>
      <c r="P39" s="141"/>
    </row>
    <row r="40" spans="1:16" s="57" customFormat="1" ht="9" customHeight="1">
      <c r="A40" s="190"/>
      <c r="B40" s="39" t="s">
        <v>470</v>
      </c>
      <c r="C40" s="203"/>
      <c r="D40" s="192">
        <v>77630</v>
      </c>
      <c r="E40" s="192">
        <v>63939</v>
      </c>
      <c r="F40" s="192">
        <v>6397</v>
      </c>
      <c r="G40" s="192">
        <v>8278</v>
      </c>
      <c r="H40" s="192">
        <v>1453</v>
      </c>
      <c r="I40" s="192">
        <v>533</v>
      </c>
      <c r="J40" s="192">
        <v>21355</v>
      </c>
      <c r="K40" s="192">
        <v>20544</v>
      </c>
      <c r="L40" s="192">
        <v>4282</v>
      </c>
      <c r="M40" s="192">
        <v>1097</v>
      </c>
      <c r="N40" s="192">
        <v>2438</v>
      </c>
      <c r="O40" s="192">
        <v>11253</v>
      </c>
      <c r="P40" s="141"/>
    </row>
    <row r="41" spans="1:16" s="57" customFormat="1" ht="9" customHeight="1">
      <c r="A41" s="190"/>
      <c r="B41" s="39" t="s">
        <v>471</v>
      </c>
      <c r="C41" s="203"/>
      <c r="D41" s="192">
        <v>40026</v>
      </c>
      <c r="E41" s="192">
        <v>32323</v>
      </c>
      <c r="F41" s="192">
        <v>809</v>
      </c>
      <c r="G41" s="192">
        <v>2485</v>
      </c>
      <c r="H41" s="192">
        <v>26</v>
      </c>
      <c r="I41" s="192">
        <v>158</v>
      </c>
      <c r="J41" s="192">
        <v>14236</v>
      </c>
      <c r="K41" s="192">
        <v>14024</v>
      </c>
      <c r="L41" s="192">
        <v>460</v>
      </c>
      <c r="M41" s="192">
        <v>125</v>
      </c>
      <c r="N41" s="192">
        <v>1650</v>
      </c>
      <c r="O41" s="192">
        <v>6053</v>
      </c>
      <c r="P41" s="141"/>
    </row>
    <row r="42" spans="1:16" s="57" customFormat="1" ht="9" customHeight="1">
      <c r="A42" s="190"/>
      <c r="B42" s="39" t="s">
        <v>472</v>
      </c>
      <c r="C42" s="203"/>
      <c r="D42" s="192">
        <v>55832</v>
      </c>
      <c r="E42" s="192">
        <v>45769</v>
      </c>
      <c r="F42" s="192">
        <v>879</v>
      </c>
      <c r="G42" s="192">
        <v>2743</v>
      </c>
      <c r="H42" s="192">
        <v>9</v>
      </c>
      <c r="I42" s="192">
        <v>128</v>
      </c>
      <c r="J42" s="192">
        <v>21609</v>
      </c>
      <c r="K42" s="192">
        <v>19542</v>
      </c>
      <c r="L42" s="192">
        <v>752</v>
      </c>
      <c r="M42" s="192">
        <v>107</v>
      </c>
      <c r="N42" s="192">
        <v>2557</v>
      </c>
      <c r="O42" s="192">
        <v>7506</v>
      </c>
      <c r="P42" s="141"/>
    </row>
    <row r="43" spans="1:16" s="57" customFormat="1" ht="9" customHeight="1">
      <c r="A43" s="190"/>
      <c r="B43" s="39" t="s">
        <v>473</v>
      </c>
      <c r="C43" s="203"/>
      <c r="D43" s="192">
        <v>66740</v>
      </c>
      <c r="E43" s="192">
        <v>52632</v>
      </c>
      <c r="F43" s="192">
        <v>1614</v>
      </c>
      <c r="G43" s="192">
        <v>3636</v>
      </c>
      <c r="H43" s="192">
        <v>8</v>
      </c>
      <c r="I43" s="192">
        <v>236</v>
      </c>
      <c r="J43" s="192">
        <v>23519</v>
      </c>
      <c r="K43" s="192">
        <v>22220</v>
      </c>
      <c r="L43" s="192">
        <v>1174</v>
      </c>
      <c r="M43" s="192">
        <v>225</v>
      </c>
      <c r="N43" s="192">
        <v>2760</v>
      </c>
      <c r="O43" s="192">
        <v>11348</v>
      </c>
      <c r="P43" s="141"/>
    </row>
    <row r="44" spans="1:16" s="57" customFormat="1" ht="9" customHeight="1">
      <c r="A44" s="190"/>
      <c r="B44" s="39" t="s">
        <v>474</v>
      </c>
      <c r="C44" s="203"/>
      <c r="D44" s="192">
        <v>63114</v>
      </c>
      <c r="E44" s="192">
        <v>50200</v>
      </c>
      <c r="F44" s="192">
        <v>878</v>
      </c>
      <c r="G44" s="192">
        <v>2403</v>
      </c>
      <c r="H44" s="192">
        <v>2</v>
      </c>
      <c r="I44" s="192">
        <v>176</v>
      </c>
      <c r="J44" s="192">
        <v>22188</v>
      </c>
      <c r="K44" s="192">
        <v>23963</v>
      </c>
      <c r="L44" s="192">
        <v>547</v>
      </c>
      <c r="M44" s="192">
        <v>43</v>
      </c>
      <c r="N44" s="192">
        <v>2588</v>
      </c>
      <c r="O44" s="192">
        <v>10326</v>
      </c>
      <c r="P44" s="141"/>
    </row>
    <row r="45" spans="1:16" s="57" customFormat="1" ht="9" customHeight="1">
      <c r="A45" s="190"/>
      <c r="B45" s="39" t="s">
        <v>475</v>
      </c>
      <c r="C45" s="203"/>
      <c r="D45" s="192">
        <v>75897</v>
      </c>
      <c r="E45" s="192">
        <v>61580</v>
      </c>
      <c r="F45" s="192">
        <v>1421</v>
      </c>
      <c r="G45" s="192">
        <v>3344</v>
      </c>
      <c r="H45" s="192">
        <v>5</v>
      </c>
      <c r="I45" s="192">
        <v>206</v>
      </c>
      <c r="J45" s="192">
        <v>29294</v>
      </c>
      <c r="K45" s="192">
        <v>26085</v>
      </c>
      <c r="L45" s="192">
        <v>1144</v>
      </c>
      <c r="M45" s="192">
        <v>81</v>
      </c>
      <c r="N45" s="192">
        <v>2711</v>
      </c>
      <c r="O45" s="192">
        <v>11606</v>
      </c>
      <c r="P45" s="141"/>
    </row>
    <row r="46" spans="1:16" s="57" customFormat="1" ht="9" customHeight="1">
      <c r="A46" s="190"/>
      <c r="B46" s="39" t="s">
        <v>476</v>
      </c>
      <c r="C46" s="203"/>
      <c r="D46" s="192">
        <v>55844</v>
      </c>
      <c r="E46" s="192">
        <v>46160</v>
      </c>
      <c r="F46" s="192">
        <v>510</v>
      </c>
      <c r="G46" s="192">
        <v>1440</v>
      </c>
      <c r="H46" s="192">
        <v>3</v>
      </c>
      <c r="I46" s="192">
        <v>163</v>
      </c>
      <c r="J46" s="192">
        <v>22468</v>
      </c>
      <c r="K46" s="192">
        <v>21087</v>
      </c>
      <c r="L46" s="192">
        <v>442</v>
      </c>
      <c r="M46" s="192">
        <v>47</v>
      </c>
      <c r="N46" s="192">
        <v>1678</v>
      </c>
      <c r="O46" s="192">
        <v>8006</v>
      </c>
      <c r="P46" s="141"/>
    </row>
    <row r="47" spans="1:16" s="57" customFormat="1" ht="9" customHeight="1">
      <c r="A47" s="204" t="s">
        <v>477</v>
      </c>
      <c r="B47" s="190"/>
      <c r="C47" s="205"/>
      <c r="D47" s="192">
        <v>573</v>
      </c>
      <c r="E47" s="192">
        <v>568</v>
      </c>
      <c r="F47" s="192">
        <v>31</v>
      </c>
      <c r="G47" s="192">
        <v>20</v>
      </c>
      <c r="H47" s="197" t="s">
        <v>373</v>
      </c>
      <c r="I47" s="192">
        <v>1</v>
      </c>
      <c r="J47" s="192">
        <v>2</v>
      </c>
      <c r="K47" s="192">
        <v>47</v>
      </c>
      <c r="L47" s="192">
        <v>9</v>
      </c>
      <c r="M47" s="192">
        <v>458</v>
      </c>
      <c r="N47" s="192">
        <v>5</v>
      </c>
      <c r="O47" s="197" t="s">
        <v>373</v>
      </c>
      <c r="P47" s="141"/>
    </row>
    <row r="48" spans="1:16" s="57" customFormat="1" ht="4.5" customHeight="1">
      <c r="A48" s="190"/>
      <c r="B48" s="190"/>
      <c r="C48" s="205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41"/>
    </row>
    <row r="49" spans="1:16" s="57" customFormat="1" ht="9" customHeight="1">
      <c r="A49" s="531" t="s">
        <v>478</v>
      </c>
      <c r="B49" s="531"/>
      <c r="C49" s="202"/>
      <c r="D49" s="192">
        <v>783629</v>
      </c>
      <c r="E49" s="192">
        <v>553486</v>
      </c>
      <c r="F49" s="192">
        <v>24924</v>
      </c>
      <c r="G49" s="192">
        <v>37608</v>
      </c>
      <c r="H49" s="192">
        <v>659</v>
      </c>
      <c r="I49" s="192">
        <v>2282</v>
      </c>
      <c r="J49" s="192">
        <v>204461</v>
      </c>
      <c r="K49" s="192">
        <v>269066</v>
      </c>
      <c r="L49" s="192">
        <v>11991</v>
      </c>
      <c r="M49" s="192">
        <v>2495</v>
      </c>
      <c r="N49" s="192">
        <v>21502</v>
      </c>
      <c r="O49" s="192">
        <v>208641</v>
      </c>
      <c r="P49" s="141"/>
    </row>
    <row r="50" spans="1:16" s="57" customFormat="1" ht="9" customHeight="1">
      <c r="A50" s="469" t="s">
        <v>479</v>
      </c>
      <c r="B50" s="469"/>
      <c r="C50" s="202"/>
      <c r="D50" s="192">
        <v>340550</v>
      </c>
      <c r="E50" s="192">
        <v>238575</v>
      </c>
      <c r="F50" s="192">
        <v>9553</v>
      </c>
      <c r="G50" s="192">
        <v>15727</v>
      </c>
      <c r="H50" s="192">
        <v>219</v>
      </c>
      <c r="I50" s="192">
        <v>844</v>
      </c>
      <c r="J50" s="192">
        <v>89652</v>
      </c>
      <c r="K50" s="192">
        <v>117089</v>
      </c>
      <c r="L50" s="192">
        <v>4541</v>
      </c>
      <c r="M50" s="192">
        <v>950</v>
      </c>
      <c r="N50" s="192">
        <v>9518</v>
      </c>
      <c r="O50" s="192">
        <v>92457</v>
      </c>
      <c r="P50" s="141"/>
    </row>
    <row r="51" spans="1:16" s="57" customFormat="1" ht="9.75">
      <c r="A51" s="190"/>
      <c r="B51" s="39" t="s">
        <v>480</v>
      </c>
      <c r="C51" s="202"/>
      <c r="D51" s="192">
        <v>55095</v>
      </c>
      <c r="E51" s="192">
        <v>21889</v>
      </c>
      <c r="F51" s="192">
        <v>1143</v>
      </c>
      <c r="G51" s="192">
        <v>1384</v>
      </c>
      <c r="H51" s="192">
        <v>17</v>
      </c>
      <c r="I51" s="192">
        <v>230</v>
      </c>
      <c r="J51" s="192">
        <v>8495</v>
      </c>
      <c r="K51" s="192">
        <v>10128</v>
      </c>
      <c r="L51" s="192">
        <v>469</v>
      </c>
      <c r="M51" s="192">
        <v>23</v>
      </c>
      <c r="N51" s="192">
        <v>1173</v>
      </c>
      <c r="O51" s="192">
        <v>32033</v>
      </c>
      <c r="P51" s="141"/>
    </row>
    <row r="52" spans="1:16" s="57" customFormat="1" ht="9.75">
      <c r="A52" s="39"/>
      <c r="B52" s="39" t="s">
        <v>481</v>
      </c>
      <c r="C52" s="202"/>
      <c r="D52" s="192">
        <v>68189</v>
      </c>
      <c r="E52" s="192">
        <v>29136</v>
      </c>
      <c r="F52" s="192">
        <v>1953</v>
      </c>
      <c r="G52" s="192">
        <v>2081</v>
      </c>
      <c r="H52" s="192">
        <v>57</v>
      </c>
      <c r="I52" s="192">
        <v>67</v>
      </c>
      <c r="J52" s="192">
        <v>11793</v>
      </c>
      <c r="K52" s="192">
        <v>12379</v>
      </c>
      <c r="L52" s="192">
        <v>756</v>
      </c>
      <c r="M52" s="192">
        <v>50</v>
      </c>
      <c r="N52" s="192">
        <v>1775</v>
      </c>
      <c r="O52" s="192">
        <v>37278</v>
      </c>
      <c r="P52" s="141"/>
    </row>
    <row r="53" spans="1:16" s="57" customFormat="1" ht="9.75">
      <c r="A53" s="39"/>
      <c r="B53" s="39" t="s">
        <v>482</v>
      </c>
      <c r="C53" s="202"/>
      <c r="D53" s="192">
        <v>49337</v>
      </c>
      <c r="E53" s="192">
        <v>24924</v>
      </c>
      <c r="F53" s="192">
        <v>796</v>
      </c>
      <c r="G53" s="192">
        <v>1327</v>
      </c>
      <c r="H53" s="192">
        <v>30</v>
      </c>
      <c r="I53" s="192">
        <v>130</v>
      </c>
      <c r="J53" s="192">
        <v>10652</v>
      </c>
      <c r="K53" s="192">
        <v>11604</v>
      </c>
      <c r="L53" s="192">
        <v>368</v>
      </c>
      <c r="M53" s="192">
        <v>17</v>
      </c>
      <c r="N53" s="192">
        <v>1267</v>
      </c>
      <c r="O53" s="192">
        <v>23146</v>
      </c>
      <c r="P53" s="141"/>
    </row>
    <row r="54" spans="1:16" s="57" customFormat="1" ht="9.75">
      <c r="A54" s="39"/>
      <c r="B54" s="39" t="s">
        <v>483</v>
      </c>
      <c r="C54" s="202"/>
      <c r="D54" s="192">
        <v>167929</v>
      </c>
      <c r="E54" s="192">
        <v>162626</v>
      </c>
      <c r="F54" s="192">
        <v>5661</v>
      </c>
      <c r="G54" s="192">
        <v>10935</v>
      </c>
      <c r="H54" s="192">
        <v>115</v>
      </c>
      <c r="I54" s="192">
        <v>417</v>
      </c>
      <c r="J54" s="192">
        <v>58712</v>
      </c>
      <c r="K54" s="192">
        <v>82978</v>
      </c>
      <c r="L54" s="192">
        <v>2948</v>
      </c>
      <c r="M54" s="192">
        <v>860</v>
      </c>
      <c r="N54" s="192">
        <v>5303</v>
      </c>
      <c r="O54" s="197" t="s">
        <v>373</v>
      </c>
      <c r="P54" s="141"/>
    </row>
    <row r="55" spans="1:16" s="57" customFormat="1" ht="9" customHeight="1">
      <c r="A55" s="469" t="s">
        <v>484</v>
      </c>
      <c r="B55" s="469"/>
      <c r="C55" s="202"/>
      <c r="D55" s="192">
        <v>137795</v>
      </c>
      <c r="E55" s="192">
        <v>95485</v>
      </c>
      <c r="F55" s="192">
        <v>5014</v>
      </c>
      <c r="G55" s="192">
        <v>7453</v>
      </c>
      <c r="H55" s="192">
        <v>80</v>
      </c>
      <c r="I55" s="192">
        <v>577</v>
      </c>
      <c r="J55" s="192">
        <v>34739</v>
      </c>
      <c r="K55" s="192">
        <v>44565</v>
      </c>
      <c r="L55" s="192">
        <v>2696</v>
      </c>
      <c r="M55" s="192">
        <v>361</v>
      </c>
      <c r="N55" s="192">
        <v>3811</v>
      </c>
      <c r="O55" s="192">
        <v>38499</v>
      </c>
      <c r="P55" s="141"/>
    </row>
    <row r="56" spans="1:16" s="57" customFormat="1" ht="9" customHeight="1">
      <c r="A56" s="469" t="s">
        <v>485</v>
      </c>
      <c r="B56" s="469"/>
      <c r="C56" s="202"/>
      <c r="D56" s="192">
        <v>95638</v>
      </c>
      <c r="E56" s="192">
        <v>70958</v>
      </c>
      <c r="F56" s="192">
        <v>2322</v>
      </c>
      <c r="G56" s="192">
        <v>4899</v>
      </c>
      <c r="H56" s="192">
        <v>52</v>
      </c>
      <c r="I56" s="192">
        <v>259</v>
      </c>
      <c r="J56" s="192">
        <v>26745</v>
      </c>
      <c r="K56" s="192">
        <v>34529</v>
      </c>
      <c r="L56" s="192">
        <v>1498</v>
      </c>
      <c r="M56" s="192">
        <v>654</v>
      </c>
      <c r="N56" s="192">
        <v>2599</v>
      </c>
      <c r="O56" s="192">
        <v>22081</v>
      </c>
      <c r="P56" s="141"/>
    </row>
    <row r="57" spans="1:15" ht="9" customHeight="1">
      <c r="A57" s="469" t="s">
        <v>486</v>
      </c>
      <c r="B57" s="469"/>
      <c r="C57" s="202"/>
      <c r="D57" s="192">
        <v>62454</v>
      </c>
      <c r="E57" s="192">
        <v>45515</v>
      </c>
      <c r="F57" s="192">
        <v>2283</v>
      </c>
      <c r="G57" s="192">
        <v>2478</v>
      </c>
      <c r="H57" s="192">
        <v>87</v>
      </c>
      <c r="I57" s="192">
        <v>63</v>
      </c>
      <c r="J57" s="192">
        <v>16777</v>
      </c>
      <c r="K57" s="192">
        <v>22702</v>
      </c>
      <c r="L57" s="192">
        <v>953</v>
      </c>
      <c r="M57" s="192">
        <v>172</v>
      </c>
      <c r="N57" s="192">
        <v>1543</v>
      </c>
      <c r="O57" s="192">
        <v>15396</v>
      </c>
    </row>
    <row r="58" spans="1:15" ht="9" customHeight="1">
      <c r="A58" s="469" t="s">
        <v>487</v>
      </c>
      <c r="B58" s="469"/>
      <c r="C58" s="202"/>
      <c r="D58" s="192">
        <v>58589</v>
      </c>
      <c r="E58" s="192">
        <v>42683</v>
      </c>
      <c r="F58" s="192">
        <v>1362</v>
      </c>
      <c r="G58" s="192">
        <v>2468</v>
      </c>
      <c r="H58" s="192">
        <v>106</v>
      </c>
      <c r="I58" s="192">
        <v>156</v>
      </c>
      <c r="J58" s="192">
        <v>16227</v>
      </c>
      <c r="K58" s="192">
        <v>21463</v>
      </c>
      <c r="L58" s="192">
        <v>820</v>
      </c>
      <c r="M58" s="192">
        <v>81</v>
      </c>
      <c r="N58" s="192">
        <v>1603</v>
      </c>
      <c r="O58" s="192">
        <v>14303</v>
      </c>
    </row>
    <row r="59" spans="1:16" ht="9.75">
      <c r="A59" s="469" t="s">
        <v>488</v>
      </c>
      <c r="B59" s="469"/>
      <c r="C59" s="202"/>
      <c r="D59" s="192">
        <v>47278</v>
      </c>
      <c r="E59" s="192">
        <v>32903</v>
      </c>
      <c r="F59" s="192">
        <v>2124</v>
      </c>
      <c r="G59" s="192">
        <v>2548</v>
      </c>
      <c r="H59" s="192">
        <v>85</v>
      </c>
      <c r="I59" s="192">
        <v>270</v>
      </c>
      <c r="J59" s="192">
        <v>11303</v>
      </c>
      <c r="K59" s="192">
        <v>15666</v>
      </c>
      <c r="L59" s="192">
        <v>739</v>
      </c>
      <c r="M59" s="192">
        <v>168</v>
      </c>
      <c r="N59" s="192">
        <v>1163</v>
      </c>
      <c r="O59" s="192">
        <v>13212</v>
      </c>
      <c r="P59" s="141"/>
    </row>
    <row r="60" spans="1:15" ht="9.75">
      <c r="A60" s="469" t="s">
        <v>489</v>
      </c>
      <c r="B60" s="469"/>
      <c r="C60" s="202"/>
      <c r="D60" s="192">
        <v>34358</v>
      </c>
      <c r="E60" s="192">
        <v>20715</v>
      </c>
      <c r="F60" s="192">
        <v>1698</v>
      </c>
      <c r="G60" s="192">
        <v>1704</v>
      </c>
      <c r="H60" s="192">
        <v>26</v>
      </c>
      <c r="I60" s="192">
        <v>99</v>
      </c>
      <c r="J60" s="192">
        <v>6887</v>
      </c>
      <c r="K60" s="192">
        <v>9614</v>
      </c>
      <c r="L60" s="192">
        <v>611</v>
      </c>
      <c r="M60" s="192">
        <v>76</v>
      </c>
      <c r="N60" s="192">
        <v>950</v>
      </c>
      <c r="O60" s="543">
        <v>12693</v>
      </c>
    </row>
    <row r="61" spans="1:15" ht="9.75">
      <c r="A61" s="469" t="s">
        <v>490</v>
      </c>
      <c r="B61" s="469"/>
      <c r="C61" s="202"/>
      <c r="D61" s="192">
        <v>2637</v>
      </c>
      <c r="E61" s="192">
        <v>2581</v>
      </c>
      <c r="F61" s="192">
        <v>565</v>
      </c>
      <c r="G61" s="192">
        <v>296</v>
      </c>
      <c r="H61" s="192">
        <v>4</v>
      </c>
      <c r="I61" s="192">
        <v>11</v>
      </c>
      <c r="J61" s="192">
        <v>643</v>
      </c>
      <c r="K61" s="192">
        <v>909</v>
      </c>
      <c r="L61" s="192">
        <v>131</v>
      </c>
      <c r="M61" s="192">
        <v>22</v>
      </c>
      <c r="N61" s="192">
        <v>56</v>
      </c>
      <c r="O61" s="544"/>
    </row>
    <row r="62" spans="1:15" ht="9" customHeight="1">
      <c r="A62" s="204" t="s">
        <v>491</v>
      </c>
      <c r="B62" s="190"/>
      <c r="C62" s="205"/>
      <c r="D62" s="192">
        <v>4313</v>
      </c>
      <c r="E62" s="192">
        <v>4054</v>
      </c>
      <c r="F62" s="192">
        <v>3</v>
      </c>
      <c r="G62" s="192">
        <v>33</v>
      </c>
      <c r="H62" s="197" t="s">
        <v>373</v>
      </c>
      <c r="I62" s="197" t="s">
        <v>373</v>
      </c>
      <c r="J62" s="192">
        <v>1488</v>
      </c>
      <c r="K62" s="192">
        <v>2528</v>
      </c>
      <c r="L62" s="192">
        <v>2</v>
      </c>
      <c r="M62" s="197" t="s">
        <v>373</v>
      </c>
      <c r="N62" s="192">
        <v>259</v>
      </c>
      <c r="O62" s="197">
        <v>0</v>
      </c>
    </row>
    <row r="63" spans="1:15" ht="9" customHeight="1">
      <c r="A63" s="204" t="s">
        <v>492</v>
      </c>
      <c r="B63" s="190"/>
      <c r="C63" s="205"/>
      <c r="D63" s="192">
        <v>17</v>
      </c>
      <c r="E63" s="192">
        <v>17</v>
      </c>
      <c r="F63" s="197" t="s">
        <v>373</v>
      </c>
      <c r="G63" s="192">
        <v>2</v>
      </c>
      <c r="H63" s="197" t="s">
        <v>373</v>
      </c>
      <c r="I63" s="192">
        <v>3</v>
      </c>
      <c r="J63" s="197" t="s">
        <v>373</v>
      </c>
      <c r="K63" s="192">
        <v>1</v>
      </c>
      <c r="L63" s="197" t="s">
        <v>373</v>
      </c>
      <c r="M63" s="192">
        <v>11</v>
      </c>
      <c r="N63" s="197" t="s">
        <v>373</v>
      </c>
      <c r="O63" s="197">
        <v>0</v>
      </c>
    </row>
    <row r="64" spans="1:15" ht="3" customHeight="1" thickBot="1">
      <c r="A64" s="206"/>
      <c r="B64" s="207"/>
      <c r="C64" s="208"/>
      <c r="D64" s="209"/>
      <c r="E64" s="210"/>
      <c r="F64" s="211"/>
      <c r="G64" s="210"/>
      <c r="H64" s="211"/>
      <c r="I64" s="210"/>
      <c r="J64" s="211"/>
      <c r="K64" s="210"/>
      <c r="L64" s="210"/>
      <c r="M64" s="210"/>
      <c r="N64" s="211"/>
      <c r="O64" s="211"/>
    </row>
    <row r="65" spans="1:15" ht="9" customHeight="1" thickTop="1">
      <c r="A65" s="204"/>
      <c r="B65" s="190"/>
      <c r="C65" s="190"/>
      <c r="D65" s="192"/>
      <c r="E65" s="192"/>
      <c r="F65" s="197"/>
      <c r="G65" s="192"/>
      <c r="H65" s="197"/>
      <c r="I65" s="192"/>
      <c r="J65" s="197"/>
      <c r="K65" s="192"/>
      <c r="L65" s="192"/>
      <c r="M65" s="192"/>
      <c r="N65" s="197"/>
      <c r="O65" s="197"/>
    </row>
  </sheetData>
  <sheetProtection/>
  <mergeCells count="33">
    <mergeCell ref="A58:B58"/>
    <mergeCell ref="A59:B59"/>
    <mergeCell ref="A60:B60"/>
    <mergeCell ref="O60:O61"/>
    <mergeCell ref="A61:B61"/>
    <mergeCell ref="A39:B39"/>
    <mergeCell ref="A49:B49"/>
    <mergeCell ref="A50:B50"/>
    <mergeCell ref="A55:B55"/>
    <mergeCell ref="A56:B56"/>
    <mergeCell ref="D2:D4"/>
    <mergeCell ref="E2:M2"/>
    <mergeCell ref="A57:B57"/>
    <mergeCell ref="A30:B30"/>
    <mergeCell ref="A31:B31"/>
    <mergeCell ref="A32:B32"/>
    <mergeCell ref="A33:B33"/>
    <mergeCell ref="A34:B34"/>
    <mergeCell ref="A38:B38"/>
    <mergeCell ref="A6:B6"/>
    <mergeCell ref="A7:B7"/>
    <mergeCell ref="A8:B8"/>
    <mergeCell ref="A10:B10"/>
    <mergeCell ref="A11:B11"/>
    <mergeCell ref="A2:B4"/>
    <mergeCell ref="N2:N4"/>
    <mergeCell ref="O2:O4"/>
    <mergeCell ref="E3:E4"/>
    <mergeCell ref="F3:H3"/>
    <mergeCell ref="I3:I4"/>
    <mergeCell ref="J3:K3"/>
    <mergeCell ref="L3:L4"/>
    <mergeCell ref="M3:M4"/>
  </mergeCells>
  <printOptions horizontalCentered="1"/>
  <pageMargins left="0.36" right="0.24" top="1.0236220472440944" bottom="0.5905511811023623" header="0.5118110236220472" footer="0.5118110236220472"/>
  <pageSetup horizontalDpi="600" verticalDpi="600" orientation="portrait" paperSize="9" scale="120" r:id="rId2"/>
  <headerFooter alignWithMargins="0">
    <oddHeader>&amp;R&amp;10 &amp;F　自動車保有車両数（&amp;A）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29"/>
  <sheetViews>
    <sheetView zoomScale="200" zoomScaleNormal="2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" sqref="G4"/>
    </sheetView>
  </sheetViews>
  <sheetFormatPr defaultColWidth="9.33203125" defaultRowHeight="9.75"/>
  <cols>
    <col min="1" max="1" width="2" style="61" customWidth="1"/>
    <col min="2" max="2" width="7.83203125" style="61" customWidth="1"/>
    <col min="3" max="3" width="0.82421875" style="61" customWidth="1"/>
    <col min="4" max="5" width="9" style="61" customWidth="1"/>
    <col min="6" max="7" width="8.33203125" style="61" bestFit="1" customWidth="1"/>
    <col min="8" max="8" width="7.66015625" style="61" bestFit="1" customWidth="1"/>
    <col min="9" max="9" width="7.66015625" style="61" customWidth="1"/>
    <col min="10" max="11" width="9.16015625" style="61" bestFit="1" customWidth="1"/>
    <col min="12" max="12" width="8.33203125" style="61" customWidth="1"/>
    <col min="13" max="13" width="7.66015625" style="61" bestFit="1" customWidth="1"/>
    <col min="14" max="15" width="9.16015625" style="61" bestFit="1" customWidth="1"/>
    <col min="16" max="16" width="11.33203125" style="61" bestFit="1" customWidth="1"/>
    <col min="17" max="16384" width="9.66015625" style="61" customWidth="1"/>
  </cols>
  <sheetData>
    <row r="1" ht="3.75" customHeight="1" thickBot="1"/>
    <row r="2" spans="1:15" ht="10.5" thickTop="1">
      <c r="A2" s="532" t="s">
        <v>425</v>
      </c>
      <c r="B2" s="553"/>
      <c r="C2" s="212"/>
      <c r="D2" s="537" t="s">
        <v>426</v>
      </c>
      <c r="E2" s="540" t="s">
        <v>427</v>
      </c>
      <c r="F2" s="541"/>
      <c r="G2" s="541"/>
      <c r="H2" s="541"/>
      <c r="I2" s="541"/>
      <c r="J2" s="541"/>
      <c r="K2" s="541"/>
      <c r="L2" s="541"/>
      <c r="M2" s="542"/>
      <c r="N2" s="515" t="s">
        <v>428</v>
      </c>
      <c r="O2" s="518" t="s">
        <v>424</v>
      </c>
    </row>
    <row r="3" spans="1:15" ht="9.75">
      <c r="A3" s="554"/>
      <c r="B3" s="555"/>
      <c r="C3" s="214"/>
      <c r="D3" s="557"/>
      <c r="E3" s="549" t="s">
        <v>429</v>
      </c>
      <c r="F3" s="523" t="s">
        <v>430</v>
      </c>
      <c r="G3" s="524"/>
      <c r="H3" s="525"/>
      <c r="I3" s="526" t="s">
        <v>431</v>
      </c>
      <c r="J3" s="523" t="s">
        <v>432</v>
      </c>
      <c r="K3" s="525"/>
      <c r="L3" s="551" t="s">
        <v>433</v>
      </c>
      <c r="M3" s="551" t="s">
        <v>493</v>
      </c>
      <c r="N3" s="545"/>
      <c r="O3" s="547"/>
    </row>
    <row r="4" spans="1:15" ht="18">
      <c r="A4" s="556"/>
      <c r="B4" s="556"/>
      <c r="C4" s="215"/>
      <c r="D4" s="478"/>
      <c r="E4" s="550"/>
      <c r="F4" s="178" t="s">
        <v>435</v>
      </c>
      <c r="G4" s="178" t="s">
        <v>436</v>
      </c>
      <c r="H4" s="179" t="s">
        <v>494</v>
      </c>
      <c r="I4" s="527"/>
      <c r="J4" s="178" t="s">
        <v>435</v>
      </c>
      <c r="K4" s="178" t="s">
        <v>495</v>
      </c>
      <c r="L4" s="552"/>
      <c r="M4" s="552"/>
      <c r="N4" s="546"/>
      <c r="O4" s="548"/>
    </row>
    <row r="5" spans="1:15" ht="3.75" customHeight="1">
      <c r="A5" s="213"/>
      <c r="B5" s="213"/>
      <c r="C5" s="216"/>
      <c r="D5" s="69"/>
      <c r="E5" s="183"/>
      <c r="F5" s="183"/>
      <c r="G5" s="183"/>
      <c r="H5" s="184"/>
      <c r="I5" s="185"/>
      <c r="J5" s="183"/>
      <c r="K5" s="183"/>
      <c r="L5" s="213"/>
      <c r="M5" s="213"/>
      <c r="N5" s="217"/>
      <c r="O5" s="217"/>
    </row>
    <row r="6" spans="1:16" ht="9.75" customHeight="1">
      <c r="A6" s="531" t="s">
        <v>496</v>
      </c>
      <c r="B6" s="531"/>
      <c r="C6" s="202"/>
      <c r="D6" s="192">
        <v>844344</v>
      </c>
      <c r="E6" s="192">
        <v>580382</v>
      </c>
      <c r="F6" s="192">
        <v>18051</v>
      </c>
      <c r="G6" s="192">
        <v>34539</v>
      </c>
      <c r="H6" s="192">
        <v>606</v>
      </c>
      <c r="I6" s="192">
        <v>2237</v>
      </c>
      <c r="J6" s="192">
        <v>223427</v>
      </c>
      <c r="K6" s="192">
        <v>288495</v>
      </c>
      <c r="L6" s="192">
        <v>10934</v>
      </c>
      <c r="M6" s="192">
        <v>2093</v>
      </c>
      <c r="N6" s="192">
        <v>23165</v>
      </c>
      <c r="O6" s="192">
        <v>240797</v>
      </c>
      <c r="P6" s="218"/>
    </row>
    <row r="7" spans="1:16" ht="9.75" customHeight="1">
      <c r="A7" s="469" t="s">
        <v>497</v>
      </c>
      <c r="B7" s="469"/>
      <c r="C7" s="202"/>
      <c r="D7" s="192">
        <v>143407</v>
      </c>
      <c r="E7" s="192">
        <v>99345</v>
      </c>
      <c r="F7" s="192">
        <v>3819</v>
      </c>
      <c r="G7" s="192">
        <v>7379</v>
      </c>
      <c r="H7" s="192">
        <v>233</v>
      </c>
      <c r="I7" s="192">
        <v>448</v>
      </c>
      <c r="J7" s="192">
        <v>36357</v>
      </c>
      <c r="K7" s="192">
        <v>48656</v>
      </c>
      <c r="L7" s="192">
        <v>2205</v>
      </c>
      <c r="M7" s="192">
        <v>248</v>
      </c>
      <c r="N7" s="192">
        <v>4087</v>
      </c>
      <c r="O7" s="192">
        <v>39975</v>
      </c>
      <c r="P7" s="218"/>
    </row>
    <row r="8" spans="1:16" ht="9.75" customHeight="1">
      <c r="A8" s="469" t="s">
        <v>498</v>
      </c>
      <c r="B8" s="469"/>
      <c r="C8" s="202"/>
      <c r="D8" s="192">
        <v>177340</v>
      </c>
      <c r="E8" s="192">
        <v>132632</v>
      </c>
      <c r="F8" s="192">
        <v>3562</v>
      </c>
      <c r="G8" s="192">
        <v>7375</v>
      </c>
      <c r="H8" s="192">
        <v>137</v>
      </c>
      <c r="I8" s="192">
        <v>464</v>
      </c>
      <c r="J8" s="192">
        <v>54100</v>
      </c>
      <c r="K8" s="192">
        <v>64636</v>
      </c>
      <c r="L8" s="192">
        <v>2006</v>
      </c>
      <c r="M8" s="192">
        <v>352</v>
      </c>
      <c r="N8" s="192">
        <v>5629</v>
      </c>
      <c r="O8" s="192">
        <v>39079</v>
      </c>
      <c r="P8" s="218"/>
    </row>
    <row r="9" spans="1:16" ht="9.75" customHeight="1">
      <c r="A9" s="469" t="s">
        <v>499</v>
      </c>
      <c r="B9" s="469"/>
      <c r="C9" s="202"/>
      <c r="D9" s="192">
        <v>110508</v>
      </c>
      <c r="E9" s="192">
        <v>72132</v>
      </c>
      <c r="F9" s="192">
        <v>2231</v>
      </c>
      <c r="G9" s="192">
        <v>4979</v>
      </c>
      <c r="H9" s="192">
        <v>59</v>
      </c>
      <c r="I9" s="192">
        <v>313</v>
      </c>
      <c r="J9" s="192">
        <v>26470</v>
      </c>
      <c r="K9" s="192">
        <v>36383</v>
      </c>
      <c r="L9" s="192">
        <v>1417</v>
      </c>
      <c r="M9" s="192">
        <v>280</v>
      </c>
      <c r="N9" s="192">
        <v>2406</v>
      </c>
      <c r="O9" s="192">
        <v>35970</v>
      </c>
      <c r="P9" s="218"/>
    </row>
    <row r="10" spans="1:16" ht="9.75" customHeight="1">
      <c r="A10" s="469" t="s">
        <v>500</v>
      </c>
      <c r="B10" s="469"/>
      <c r="C10" s="202"/>
      <c r="D10" s="192">
        <v>98765</v>
      </c>
      <c r="E10" s="192">
        <v>72192</v>
      </c>
      <c r="F10" s="192">
        <v>1490</v>
      </c>
      <c r="G10" s="192">
        <v>3267</v>
      </c>
      <c r="H10" s="192">
        <v>29</v>
      </c>
      <c r="I10" s="192">
        <v>195</v>
      </c>
      <c r="J10" s="192">
        <v>29302</v>
      </c>
      <c r="K10" s="192">
        <v>36737</v>
      </c>
      <c r="L10" s="192">
        <v>1035</v>
      </c>
      <c r="M10" s="192">
        <v>137</v>
      </c>
      <c r="N10" s="192">
        <v>3339</v>
      </c>
      <c r="O10" s="192">
        <v>23234</v>
      </c>
      <c r="P10" s="218"/>
    </row>
    <row r="11" spans="1:16" ht="9.75" customHeight="1">
      <c r="A11" s="469" t="s">
        <v>501</v>
      </c>
      <c r="B11" s="469"/>
      <c r="C11" s="202"/>
      <c r="D11" s="192">
        <v>89680</v>
      </c>
      <c r="E11" s="192">
        <v>59081</v>
      </c>
      <c r="F11" s="192">
        <v>1195</v>
      </c>
      <c r="G11" s="192">
        <v>2590</v>
      </c>
      <c r="H11" s="192">
        <v>19</v>
      </c>
      <c r="I11" s="192">
        <v>212</v>
      </c>
      <c r="J11" s="192">
        <v>22996</v>
      </c>
      <c r="K11" s="192">
        <v>31043</v>
      </c>
      <c r="L11" s="192">
        <v>867</v>
      </c>
      <c r="M11" s="192">
        <v>159</v>
      </c>
      <c r="N11" s="192">
        <v>2403</v>
      </c>
      <c r="O11" s="192">
        <v>28196</v>
      </c>
      <c r="P11" s="218"/>
    </row>
    <row r="12" spans="1:16" ht="9.75" customHeight="1">
      <c r="A12" s="469" t="s">
        <v>502</v>
      </c>
      <c r="B12" s="469"/>
      <c r="C12" s="202"/>
      <c r="D12" s="192">
        <v>57872</v>
      </c>
      <c r="E12" s="192">
        <v>39587</v>
      </c>
      <c r="F12" s="192">
        <v>1762</v>
      </c>
      <c r="G12" s="192">
        <v>2191</v>
      </c>
      <c r="H12" s="192">
        <v>36</v>
      </c>
      <c r="I12" s="192">
        <v>221</v>
      </c>
      <c r="J12" s="192">
        <v>14930</v>
      </c>
      <c r="K12" s="192">
        <v>19502</v>
      </c>
      <c r="L12" s="192">
        <v>784</v>
      </c>
      <c r="M12" s="192">
        <v>161</v>
      </c>
      <c r="N12" s="192">
        <v>1529</v>
      </c>
      <c r="O12" s="192">
        <v>16756</v>
      </c>
      <c r="P12" s="218"/>
    </row>
    <row r="13" spans="1:16" ht="9.75" customHeight="1">
      <c r="A13" s="469" t="s">
        <v>503</v>
      </c>
      <c r="B13" s="469"/>
      <c r="C13" s="202"/>
      <c r="D13" s="192">
        <v>28678</v>
      </c>
      <c r="E13" s="192">
        <v>17525</v>
      </c>
      <c r="F13" s="192">
        <v>662</v>
      </c>
      <c r="G13" s="192">
        <v>1156</v>
      </c>
      <c r="H13" s="197">
        <v>50</v>
      </c>
      <c r="I13" s="192">
        <v>45</v>
      </c>
      <c r="J13" s="192">
        <v>6533</v>
      </c>
      <c r="K13" s="192">
        <v>8646</v>
      </c>
      <c r="L13" s="192">
        <v>361</v>
      </c>
      <c r="M13" s="192">
        <v>72</v>
      </c>
      <c r="N13" s="192">
        <v>580</v>
      </c>
      <c r="O13" s="192">
        <v>10573</v>
      </c>
      <c r="P13" s="218"/>
    </row>
    <row r="14" spans="1:16" ht="9.75" customHeight="1">
      <c r="A14" s="469" t="s">
        <v>504</v>
      </c>
      <c r="B14" s="469"/>
      <c r="C14" s="202"/>
      <c r="D14" s="192">
        <v>28693</v>
      </c>
      <c r="E14" s="192">
        <v>19144</v>
      </c>
      <c r="F14" s="192">
        <v>999</v>
      </c>
      <c r="G14" s="192">
        <v>1339</v>
      </c>
      <c r="H14" s="192">
        <v>14</v>
      </c>
      <c r="I14" s="192">
        <v>45</v>
      </c>
      <c r="J14" s="192">
        <v>6833</v>
      </c>
      <c r="K14" s="192">
        <v>9052</v>
      </c>
      <c r="L14" s="192">
        <v>669</v>
      </c>
      <c r="M14" s="192">
        <v>193</v>
      </c>
      <c r="N14" s="192">
        <v>759</v>
      </c>
      <c r="O14" s="192">
        <v>8790</v>
      </c>
      <c r="P14" s="218"/>
    </row>
    <row r="15" spans="1:16" ht="9.75" customHeight="1">
      <c r="A15" s="469" t="s">
        <v>505</v>
      </c>
      <c r="B15" s="469"/>
      <c r="C15" s="202"/>
      <c r="D15" s="192">
        <v>21110</v>
      </c>
      <c r="E15" s="192">
        <v>11646</v>
      </c>
      <c r="F15" s="192">
        <v>212</v>
      </c>
      <c r="G15" s="192">
        <v>464</v>
      </c>
      <c r="H15" s="192">
        <v>12</v>
      </c>
      <c r="I15" s="192">
        <v>15</v>
      </c>
      <c r="J15" s="192">
        <v>4854</v>
      </c>
      <c r="K15" s="192">
        <v>5940</v>
      </c>
      <c r="L15" s="192">
        <v>121</v>
      </c>
      <c r="M15" s="192">
        <v>28</v>
      </c>
      <c r="N15" s="192">
        <v>480</v>
      </c>
      <c r="O15" s="543">
        <v>8984</v>
      </c>
      <c r="P15" s="218"/>
    </row>
    <row r="16" spans="1:16" ht="9.75" customHeight="1">
      <c r="A16" s="469" t="s">
        <v>506</v>
      </c>
      <c r="B16" s="469"/>
      <c r="C16" s="202"/>
      <c r="D16" s="192">
        <v>10622</v>
      </c>
      <c r="E16" s="192">
        <v>10214</v>
      </c>
      <c r="F16" s="192">
        <v>75</v>
      </c>
      <c r="G16" s="192">
        <v>347</v>
      </c>
      <c r="H16" s="197" t="s">
        <v>507</v>
      </c>
      <c r="I16" s="192">
        <v>17</v>
      </c>
      <c r="J16" s="192">
        <v>4085</v>
      </c>
      <c r="K16" s="192">
        <v>5548</v>
      </c>
      <c r="L16" s="192">
        <v>117</v>
      </c>
      <c r="M16" s="192">
        <v>25</v>
      </c>
      <c r="N16" s="192">
        <v>408</v>
      </c>
      <c r="O16" s="544"/>
      <c r="P16" s="218"/>
    </row>
    <row r="17" spans="1:16" ht="9.75" customHeight="1">
      <c r="A17" s="469" t="s">
        <v>508</v>
      </c>
      <c r="B17" s="469"/>
      <c r="C17" s="202"/>
      <c r="D17" s="192">
        <v>24191</v>
      </c>
      <c r="E17" s="192">
        <v>5059</v>
      </c>
      <c r="F17" s="192">
        <v>441</v>
      </c>
      <c r="G17" s="192">
        <v>436</v>
      </c>
      <c r="H17" s="192">
        <v>2</v>
      </c>
      <c r="I17" s="192">
        <v>23</v>
      </c>
      <c r="J17" s="192">
        <v>1608</v>
      </c>
      <c r="K17" s="192">
        <v>2317</v>
      </c>
      <c r="L17" s="192">
        <v>210</v>
      </c>
      <c r="M17" s="192">
        <v>22</v>
      </c>
      <c r="N17" s="192">
        <v>175</v>
      </c>
      <c r="O17" s="543">
        <v>18957</v>
      </c>
      <c r="P17" s="218"/>
    </row>
    <row r="18" spans="1:16" ht="9.75" customHeight="1">
      <c r="A18" s="469" t="s">
        <v>509</v>
      </c>
      <c r="B18" s="469"/>
      <c r="C18" s="202"/>
      <c r="D18" s="192">
        <v>7432</v>
      </c>
      <c r="E18" s="192">
        <v>7162</v>
      </c>
      <c r="F18" s="192">
        <v>266</v>
      </c>
      <c r="G18" s="192">
        <v>429</v>
      </c>
      <c r="H18" s="192">
        <v>1</v>
      </c>
      <c r="I18" s="192">
        <v>11</v>
      </c>
      <c r="J18" s="192">
        <v>2723</v>
      </c>
      <c r="K18" s="192">
        <v>3582</v>
      </c>
      <c r="L18" s="192">
        <v>115</v>
      </c>
      <c r="M18" s="192">
        <v>35</v>
      </c>
      <c r="N18" s="192">
        <v>270</v>
      </c>
      <c r="O18" s="544"/>
      <c r="P18" s="218"/>
    </row>
    <row r="19" spans="1:16" ht="9.75" customHeight="1">
      <c r="A19" s="469" t="s">
        <v>510</v>
      </c>
      <c r="B19" s="469"/>
      <c r="C19" s="202"/>
      <c r="D19" s="192">
        <v>5049</v>
      </c>
      <c r="E19" s="192">
        <v>4871</v>
      </c>
      <c r="F19" s="192">
        <v>233</v>
      </c>
      <c r="G19" s="192">
        <v>358</v>
      </c>
      <c r="H19" s="192">
        <v>5</v>
      </c>
      <c r="I19" s="192">
        <v>58</v>
      </c>
      <c r="J19" s="192">
        <v>1702</v>
      </c>
      <c r="K19" s="192">
        <v>2297</v>
      </c>
      <c r="L19" s="192">
        <v>185</v>
      </c>
      <c r="M19" s="192">
        <v>33</v>
      </c>
      <c r="N19" s="192">
        <v>178</v>
      </c>
      <c r="O19" s="544"/>
      <c r="P19" s="218"/>
    </row>
    <row r="20" spans="1:16" ht="9.75" customHeight="1">
      <c r="A20" s="469" t="s">
        <v>511</v>
      </c>
      <c r="B20" s="469"/>
      <c r="C20" s="202"/>
      <c r="D20" s="192">
        <v>5742</v>
      </c>
      <c r="E20" s="192">
        <v>5549</v>
      </c>
      <c r="F20" s="192">
        <v>314</v>
      </c>
      <c r="G20" s="192">
        <v>457</v>
      </c>
      <c r="H20" s="192">
        <v>2</v>
      </c>
      <c r="I20" s="192">
        <v>19</v>
      </c>
      <c r="J20" s="192">
        <v>1894</v>
      </c>
      <c r="K20" s="192">
        <v>2578</v>
      </c>
      <c r="L20" s="192">
        <v>186</v>
      </c>
      <c r="M20" s="192">
        <v>99</v>
      </c>
      <c r="N20" s="192">
        <v>193</v>
      </c>
      <c r="O20" s="544"/>
      <c r="P20" s="218"/>
    </row>
    <row r="21" spans="1:16" ht="9.75" customHeight="1">
      <c r="A21" s="469" t="s">
        <v>512</v>
      </c>
      <c r="B21" s="469"/>
      <c r="C21" s="202"/>
      <c r="D21" s="192">
        <v>6223</v>
      </c>
      <c r="E21" s="192">
        <v>6018</v>
      </c>
      <c r="F21" s="192">
        <v>212</v>
      </c>
      <c r="G21" s="192">
        <v>337</v>
      </c>
      <c r="H21" s="192">
        <v>3</v>
      </c>
      <c r="I21" s="192">
        <v>15</v>
      </c>
      <c r="J21" s="192">
        <v>2310</v>
      </c>
      <c r="K21" s="192">
        <v>2974</v>
      </c>
      <c r="L21" s="192">
        <v>136</v>
      </c>
      <c r="M21" s="192">
        <v>31</v>
      </c>
      <c r="N21" s="192">
        <v>205</v>
      </c>
      <c r="O21" s="544"/>
      <c r="P21" s="218"/>
    </row>
    <row r="22" spans="1:16" ht="9.75" customHeight="1">
      <c r="A22" s="469" t="s">
        <v>513</v>
      </c>
      <c r="B22" s="469"/>
      <c r="C22" s="202"/>
      <c r="D22" s="192">
        <v>16925</v>
      </c>
      <c r="E22" s="192">
        <v>6507</v>
      </c>
      <c r="F22" s="192">
        <v>230</v>
      </c>
      <c r="G22" s="192">
        <v>561</v>
      </c>
      <c r="H22" s="197" t="s">
        <v>507</v>
      </c>
      <c r="I22" s="192">
        <v>82</v>
      </c>
      <c r="J22" s="192">
        <v>2412</v>
      </c>
      <c r="K22" s="192">
        <v>2937</v>
      </c>
      <c r="L22" s="192">
        <v>217</v>
      </c>
      <c r="M22" s="192">
        <v>68</v>
      </c>
      <c r="N22" s="192">
        <v>135</v>
      </c>
      <c r="O22" s="543">
        <v>10283</v>
      </c>
      <c r="P22" s="218"/>
    </row>
    <row r="23" spans="1:16" ht="9.75" customHeight="1">
      <c r="A23" s="469" t="s">
        <v>514</v>
      </c>
      <c r="B23" s="469"/>
      <c r="C23" s="202"/>
      <c r="D23" s="192">
        <v>2875</v>
      </c>
      <c r="E23" s="192">
        <v>2794</v>
      </c>
      <c r="F23" s="192">
        <v>119</v>
      </c>
      <c r="G23" s="192">
        <v>177</v>
      </c>
      <c r="H23" s="197">
        <v>1</v>
      </c>
      <c r="I23" s="192">
        <v>3</v>
      </c>
      <c r="J23" s="192">
        <v>1042</v>
      </c>
      <c r="K23" s="192">
        <v>1374</v>
      </c>
      <c r="L23" s="192">
        <v>52</v>
      </c>
      <c r="M23" s="192">
        <v>26</v>
      </c>
      <c r="N23" s="192">
        <v>81</v>
      </c>
      <c r="O23" s="544"/>
      <c r="P23" s="218"/>
    </row>
    <row r="24" spans="1:16" ht="9.75" customHeight="1">
      <c r="A24" s="469" t="s">
        <v>515</v>
      </c>
      <c r="B24" s="469"/>
      <c r="C24" s="202"/>
      <c r="D24" s="192">
        <v>9126</v>
      </c>
      <c r="E24" s="192">
        <v>8819</v>
      </c>
      <c r="F24" s="192">
        <v>225</v>
      </c>
      <c r="G24" s="192">
        <v>693</v>
      </c>
      <c r="H24" s="192">
        <v>2</v>
      </c>
      <c r="I24" s="192">
        <v>49</v>
      </c>
      <c r="J24" s="192">
        <v>3274</v>
      </c>
      <c r="K24" s="192">
        <v>4282</v>
      </c>
      <c r="L24" s="192">
        <v>248</v>
      </c>
      <c r="M24" s="192">
        <v>46</v>
      </c>
      <c r="N24" s="192">
        <v>307</v>
      </c>
      <c r="O24" s="544"/>
      <c r="P24" s="218"/>
    </row>
    <row r="25" spans="1:16" ht="9.75">
      <c r="A25" s="204" t="s">
        <v>516</v>
      </c>
      <c r="B25" s="204"/>
      <c r="C25" s="191"/>
      <c r="D25" s="192">
        <v>58</v>
      </c>
      <c r="E25" s="192">
        <v>57</v>
      </c>
      <c r="F25" s="192">
        <v>3</v>
      </c>
      <c r="G25" s="192">
        <v>4</v>
      </c>
      <c r="H25" s="192">
        <v>1</v>
      </c>
      <c r="I25" s="197" t="s">
        <v>507</v>
      </c>
      <c r="J25" s="192">
        <v>1</v>
      </c>
      <c r="K25" s="192">
        <v>8</v>
      </c>
      <c r="L25" s="192">
        <v>3</v>
      </c>
      <c r="M25" s="192">
        <v>37</v>
      </c>
      <c r="N25" s="192">
        <v>1</v>
      </c>
      <c r="O25" s="197" t="s">
        <v>507</v>
      </c>
      <c r="P25" s="218"/>
    </row>
    <row r="26" spans="1:16" ht="9.75" customHeight="1">
      <c r="A26" s="204" t="s">
        <v>517</v>
      </c>
      <c r="B26" s="195"/>
      <c r="C26" s="205"/>
      <c r="D26" s="192">
        <v>48</v>
      </c>
      <c r="E26" s="192">
        <v>48</v>
      </c>
      <c r="F26" s="192">
        <v>1</v>
      </c>
      <c r="G26" s="197" t="s">
        <v>507</v>
      </c>
      <c r="H26" s="197" t="s">
        <v>507</v>
      </c>
      <c r="I26" s="192">
        <v>2</v>
      </c>
      <c r="J26" s="192">
        <v>1</v>
      </c>
      <c r="K26" s="192">
        <v>3</v>
      </c>
      <c r="L26" s="197" t="s">
        <v>507</v>
      </c>
      <c r="M26" s="192">
        <v>41</v>
      </c>
      <c r="N26" s="197" t="s">
        <v>507</v>
      </c>
      <c r="O26" s="197" t="s">
        <v>507</v>
      </c>
      <c r="P26" s="218"/>
    </row>
    <row r="27" spans="1:15" ht="3.75" customHeight="1" thickBot="1">
      <c r="A27" s="77"/>
      <c r="B27" s="77"/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</row>
    <row r="28" ht="3.75" customHeight="1" thickTop="1"/>
    <row r="29" ht="9.75">
      <c r="P29" s="218"/>
    </row>
  </sheetData>
  <sheetProtection/>
  <mergeCells count="33">
    <mergeCell ref="A19:B19"/>
    <mergeCell ref="A20:B20"/>
    <mergeCell ref="A21:B21"/>
    <mergeCell ref="A15:B15"/>
    <mergeCell ref="O15:O16"/>
    <mergeCell ref="A16:B16"/>
    <mergeCell ref="A22:B22"/>
    <mergeCell ref="O22:O24"/>
    <mergeCell ref="A23:B23"/>
    <mergeCell ref="A24:B24"/>
    <mergeCell ref="A17:B17"/>
    <mergeCell ref="O17:O21"/>
    <mergeCell ref="A18:B18"/>
    <mergeCell ref="D2:D4"/>
    <mergeCell ref="E2:M2"/>
    <mergeCell ref="A11:B11"/>
    <mergeCell ref="A12:B12"/>
    <mergeCell ref="A13:B13"/>
    <mergeCell ref="A14:B14"/>
    <mergeCell ref="A6:B6"/>
    <mergeCell ref="A7:B7"/>
    <mergeCell ref="A8:B8"/>
    <mergeCell ref="A9:B9"/>
    <mergeCell ref="A10:B10"/>
    <mergeCell ref="A2:B4"/>
    <mergeCell ref="N2:N4"/>
    <mergeCell ref="O2:O4"/>
    <mergeCell ref="E3:E4"/>
    <mergeCell ref="F3:H3"/>
    <mergeCell ref="I3:I4"/>
    <mergeCell ref="J3:K3"/>
    <mergeCell ref="L3:L4"/>
    <mergeCell ref="M3:M4"/>
  </mergeCells>
  <printOptions horizontalCentered="1"/>
  <pageMargins left="0.5905511811023623" right="0.5905511811023623" top="1.062992125984252" bottom="0.5905511811023623" header="0.5118110236220472" footer="0.5118110236220472"/>
  <pageSetup horizontalDpi="600" verticalDpi="600" orientation="portrait" paperSize="9" scale="120" r:id="rId2"/>
  <headerFooter alignWithMargins="0">
    <oddHeader>&amp;R&amp;10&amp;F　自動車保有車両数（つづき)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zoomScale="145" zoomScaleNormal="145" zoomScalePageLayoutView="0" workbookViewId="0" topLeftCell="A1">
      <selection activeCell="H13" sqref="H13"/>
    </sheetView>
  </sheetViews>
  <sheetFormatPr defaultColWidth="9.33203125" defaultRowHeight="9.75"/>
  <cols>
    <col min="1" max="1" width="2" style="0" customWidth="1"/>
    <col min="2" max="2" width="14" style="0" customWidth="1"/>
    <col min="3" max="3" width="2" style="0" customWidth="1"/>
    <col min="4" max="4" width="11.16015625" style="0" customWidth="1"/>
    <col min="5" max="5" width="12.33203125" style="0" customWidth="1"/>
    <col min="6" max="6" width="11.16015625" style="0" customWidth="1"/>
    <col min="7" max="7" width="12.33203125" style="0" customWidth="1"/>
    <col min="8" max="9" width="11.16015625" style="0" customWidth="1"/>
  </cols>
  <sheetData>
    <row r="1" ht="4.5" customHeight="1" thickBot="1"/>
    <row r="2" spans="1:9" ht="11.25" customHeight="1" thickTop="1">
      <c r="A2" s="219"/>
      <c r="B2" s="500" t="s">
        <v>518</v>
      </c>
      <c r="C2" s="219"/>
      <c r="D2" s="502" t="s">
        <v>519</v>
      </c>
      <c r="E2" s="502" t="s">
        <v>520</v>
      </c>
      <c r="F2" s="562" t="s">
        <v>521</v>
      </c>
      <c r="G2" s="563"/>
      <c r="H2" s="563"/>
      <c r="I2" s="563"/>
    </row>
    <row r="3" spans="1:9" ht="11.25" customHeight="1">
      <c r="A3" s="118"/>
      <c r="B3" s="559"/>
      <c r="C3" s="118"/>
      <c r="D3" s="561"/>
      <c r="E3" s="561"/>
      <c r="F3" s="564" t="s">
        <v>522</v>
      </c>
      <c r="G3" s="565"/>
      <c r="H3" s="564" t="s">
        <v>523</v>
      </c>
      <c r="I3" s="566"/>
    </row>
    <row r="4" spans="1:9" ht="11.25" customHeight="1">
      <c r="A4" s="118"/>
      <c r="B4" s="560"/>
      <c r="C4" s="118"/>
      <c r="D4" s="503"/>
      <c r="E4" s="503"/>
      <c r="F4" s="222" t="s">
        <v>524</v>
      </c>
      <c r="G4" s="222" t="s">
        <v>520</v>
      </c>
      <c r="H4" s="222" t="s">
        <v>524</v>
      </c>
      <c r="I4" s="221" t="s">
        <v>520</v>
      </c>
    </row>
    <row r="5" spans="1:9" ht="9.75">
      <c r="A5" s="223"/>
      <c r="B5" s="223"/>
      <c r="C5" s="224"/>
      <c r="D5" s="225" t="s">
        <v>525</v>
      </c>
      <c r="E5" s="226" t="s">
        <v>526</v>
      </c>
      <c r="F5" s="226" t="s">
        <v>525</v>
      </c>
      <c r="G5" s="226" t="s">
        <v>526</v>
      </c>
      <c r="H5" s="226" t="s">
        <v>525</v>
      </c>
      <c r="I5" s="226" t="s">
        <v>526</v>
      </c>
    </row>
    <row r="6" spans="1:9" ht="9.75">
      <c r="A6" s="118"/>
      <c r="B6" s="227" t="s">
        <v>527</v>
      </c>
      <c r="C6" s="228"/>
      <c r="D6" s="2">
        <v>306</v>
      </c>
      <c r="E6" s="53">
        <v>442462</v>
      </c>
      <c r="F6" s="2">
        <v>305</v>
      </c>
      <c r="G6" s="2">
        <v>442389</v>
      </c>
      <c r="H6" s="2">
        <v>1</v>
      </c>
      <c r="I6" s="2">
        <v>73</v>
      </c>
    </row>
    <row r="7" spans="1:9" ht="9.75">
      <c r="A7" s="118"/>
      <c r="B7" s="229" t="s">
        <v>528</v>
      </c>
      <c r="C7" s="228"/>
      <c r="D7" s="2">
        <v>300</v>
      </c>
      <c r="E7" s="53">
        <v>562944</v>
      </c>
      <c r="F7" s="2">
        <v>299</v>
      </c>
      <c r="G7" s="2">
        <v>562871</v>
      </c>
      <c r="H7" s="2">
        <v>1</v>
      </c>
      <c r="I7" s="2">
        <v>73</v>
      </c>
    </row>
    <row r="8" spans="1:9" ht="9.75">
      <c r="A8" s="118"/>
      <c r="B8" s="229" t="s">
        <v>529</v>
      </c>
      <c r="C8" s="228"/>
      <c r="D8" s="2">
        <v>302</v>
      </c>
      <c r="E8" s="53">
        <v>479791</v>
      </c>
      <c r="F8" s="2">
        <v>301</v>
      </c>
      <c r="G8" s="2">
        <v>479718</v>
      </c>
      <c r="H8" s="2">
        <v>1</v>
      </c>
      <c r="I8" s="2">
        <v>73</v>
      </c>
    </row>
    <row r="9" spans="1:9" ht="4.5" customHeight="1" thickBot="1">
      <c r="A9" s="120"/>
      <c r="B9" s="120"/>
      <c r="C9" s="230"/>
      <c r="D9" s="120"/>
      <c r="E9" s="120"/>
      <c r="F9" s="120"/>
      <c r="G9" s="120"/>
      <c r="H9" s="120"/>
      <c r="I9" s="120"/>
    </row>
    <row r="10" ht="4.5" customHeight="1" thickTop="1"/>
    <row r="11" spans="2:9" ht="9.75">
      <c r="B11" s="558"/>
      <c r="C11" s="558"/>
      <c r="D11" s="558"/>
      <c r="E11" s="558"/>
      <c r="F11" s="558"/>
      <c r="G11" s="558"/>
      <c r="H11" s="558"/>
      <c r="I11" s="558"/>
    </row>
  </sheetData>
  <sheetProtection/>
  <mergeCells count="7">
    <mergeCell ref="B11:I11"/>
    <mergeCell ref="B2:B4"/>
    <mergeCell ref="D2:D4"/>
    <mergeCell ref="E2:E4"/>
    <mergeCell ref="F2:I2"/>
    <mergeCell ref="F3:G3"/>
    <mergeCell ref="H3:I3"/>
  </mergeCells>
  <printOptions horizontalCentered="1"/>
  <pageMargins left="0.5905511811023623" right="0.5905511811023623" top="1.02" bottom="0.5905511811023623" header="0.65" footer="0.5118110236220472"/>
  <pageSetup horizontalDpi="600" verticalDpi="600" orientation="portrait" paperSize="9" scale="145" r:id="rId1"/>
  <headerFooter alignWithMargins="0">
    <oddHeader>&amp;R&amp;9&amp;F　在籍船舶隻数と総トン数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zoomScale="200" zoomScaleNormal="200" zoomScalePageLayoutView="0" workbookViewId="0" topLeftCell="A1">
      <selection activeCell="H14" sqref="H13:H14"/>
    </sheetView>
  </sheetViews>
  <sheetFormatPr defaultColWidth="9.33203125" defaultRowHeight="9.75"/>
  <cols>
    <col min="1" max="1" width="1.0078125" style="3" customWidth="1"/>
    <col min="2" max="2" width="3" style="3" customWidth="1"/>
    <col min="3" max="3" width="11" style="3" customWidth="1"/>
    <col min="4" max="4" width="1.0078125" style="3" customWidth="1"/>
    <col min="5" max="5" width="10.16015625" style="3" customWidth="1"/>
    <col min="6" max="6" width="9.16015625" style="3" customWidth="1"/>
    <col min="7" max="7" width="10.16015625" style="3" customWidth="1"/>
    <col min="8" max="8" width="8.33203125" style="3" customWidth="1"/>
    <col min="9" max="9" width="10.16015625" style="3" customWidth="1"/>
    <col min="10" max="11" width="9.16015625" style="3" customWidth="1"/>
    <col min="12" max="12" width="9.83203125" style="3" customWidth="1"/>
    <col min="13" max="13" width="7" style="3" customWidth="1"/>
    <col min="14" max="15" width="9.66015625" style="3" customWidth="1"/>
    <col min="16" max="16" width="10.33203125" style="3" bestFit="1" customWidth="1"/>
    <col min="17" max="16384" width="9.66015625" style="3" customWidth="1"/>
  </cols>
  <sheetData>
    <row r="1" ht="4.5" customHeight="1" thickBot="1"/>
    <row r="2" spans="1:13" ht="30" customHeight="1" thickTop="1">
      <c r="A2" s="231"/>
      <c r="B2" s="567" t="s">
        <v>530</v>
      </c>
      <c r="C2" s="567"/>
      <c r="D2" s="231"/>
      <c r="E2" s="151" t="s">
        <v>413</v>
      </c>
      <c r="F2" s="232" t="s">
        <v>531</v>
      </c>
      <c r="G2" s="232" t="s">
        <v>532</v>
      </c>
      <c r="H2" s="232" t="s">
        <v>533</v>
      </c>
      <c r="I2" s="232" t="s">
        <v>534</v>
      </c>
      <c r="J2" s="232" t="s">
        <v>535</v>
      </c>
      <c r="K2" s="232" t="s">
        <v>536</v>
      </c>
      <c r="L2" s="232" t="s">
        <v>537</v>
      </c>
      <c r="M2" s="233" t="s">
        <v>538</v>
      </c>
    </row>
    <row r="3" spans="1:13" s="33" customFormat="1" ht="4.5" customHeight="1">
      <c r="A3" s="234"/>
      <c r="B3" s="235"/>
      <c r="C3" s="236"/>
      <c r="D3" s="237"/>
      <c r="E3" s="238"/>
      <c r="F3" s="238"/>
      <c r="G3" s="238"/>
      <c r="H3" s="238"/>
      <c r="I3" s="238"/>
      <c r="J3" s="238"/>
      <c r="K3" s="238"/>
      <c r="L3" s="238"/>
      <c r="M3" s="239"/>
    </row>
    <row r="4" spans="1:13" s="33" customFormat="1" ht="10.5" customHeight="1">
      <c r="A4" s="166"/>
      <c r="B4" s="240"/>
      <c r="C4" s="241" t="s">
        <v>539</v>
      </c>
      <c r="D4" s="167"/>
      <c r="E4" s="189">
        <v>75335</v>
      </c>
      <c r="F4" s="189">
        <v>2739</v>
      </c>
      <c r="G4" s="189">
        <v>40886</v>
      </c>
      <c r="H4" s="189">
        <v>7128</v>
      </c>
      <c r="I4" s="189">
        <v>5820</v>
      </c>
      <c r="J4" s="189">
        <v>12106</v>
      </c>
      <c r="K4" s="189">
        <v>2305</v>
      </c>
      <c r="L4" s="189">
        <v>4057</v>
      </c>
      <c r="M4" s="189">
        <v>294</v>
      </c>
    </row>
    <row r="5" spans="1:13" ht="10.5" customHeight="1">
      <c r="A5" s="166"/>
      <c r="B5" s="61"/>
      <c r="C5" s="241" t="s">
        <v>540</v>
      </c>
      <c r="D5" s="167"/>
      <c r="E5" s="189">
        <v>79432</v>
      </c>
      <c r="F5" s="189">
        <v>2849</v>
      </c>
      <c r="G5" s="189">
        <v>44711</v>
      </c>
      <c r="H5" s="189">
        <v>6973</v>
      </c>
      <c r="I5" s="189">
        <v>4397</v>
      </c>
      <c r="J5" s="189">
        <v>13158</v>
      </c>
      <c r="K5" s="189">
        <v>2362</v>
      </c>
      <c r="L5" s="189">
        <v>4672</v>
      </c>
      <c r="M5" s="189">
        <v>310</v>
      </c>
    </row>
    <row r="6" spans="1:15" ht="10.5" customHeight="1">
      <c r="A6" s="166"/>
      <c r="B6" s="61"/>
      <c r="C6" s="241" t="s">
        <v>541</v>
      </c>
      <c r="D6" s="167"/>
      <c r="E6" s="189">
        <f aca="true" t="shared" si="0" ref="E6:M6">SUM(E8:E9)</f>
        <v>80086</v>
      </c>
      <c r="F6" s="189">
        <f t="shared" si="0"/>
        <v>2390</v>
      </c>
      <c r="G6" s="189">
        <f t="shared" si="0"/>
        <v>45685</v>
      </c>
      <c r="H6" s="189">
        <f t="shared" si="0"/>
        <v>7186</v>
      </c>
      <c r="I6" s="189">
        <f t="shared" si="0"/>
        <v>3728</v>
      </c>
      <c r="J6" s="189">
        <f t="shared" si="0"/>
        <v>13938</v>
      </c>
      <c r="K6" s="189">
        <f t="shared" si="0"/>
        <v>2180</v>
      </c>
      <c r="L6" s="189">
        <f t="shared" si="0"/>
        <v>4683</v>
      </c>
      <c r="M6" s="189">
        <f t="shared" si="0"/>
        <v>316</v>
      </c>
      <c r="O6" s="141"/>
    </row>
    <row r="7" spans="1:13" ht="6.75" customHeight="1">
      <c r="A7" s="26"/>
      <c r="B7" s="26"/>
      <c r="C7" s="26"/>
      <c r="D7" s="242"/>
      <c r="E7" s="192"/>
      <c r="F7" s="192"/>
      <c r="G7" s="192"/>
      <c r="H7" s="192"/>
      <c r="I7" s="192"/>
      <c r="J7" s="192"/>
      <c r="K7" s="192"/>
      <c r="L7" s="192"/>
      <c r="M7" s="192"/>
    </row>
    <row r="8" spans="1:16" ht="21.75" customHeight="1">
      <c r="A8" s="26"/>
      <c r="B8" s="568" t="s">
        <v>542</v>
      </c>
      <c r="C8" s="569"/>
      <c r="D8" s="242"/>
      <c r="E8" s="192">
        <v>52629</v>
      </c>
      <c r="F8" s="192">
        <v>1373</v>
      </c>
      <c r="G8" s="192">
        <v>26483</v>
      </c>
      <c r="H8" s="192">
        <v>6720</v>
      </c>
      <c r="I8" s="192">
        <v>3207</v>
      </c>
      <c r="J8" s="192">
        <v>8277</v>
      </c>
      <c r="K8" s="192">
        <v>1913</v>
      </c>
      <c r="L8" s="192">
        <v>4340</v>
      </c>
      <c r="M8" s="192">
        <v>316</v>
      </c>
      <c r="N8" s="141"/>
      <c r="P8" s="141"/>
    </row>
    <row r="9" spans="1:14" ht="10.5" customHeight="1">
      <c r="A9" s="26"/>
      <c r="B9" s="470" t="s">
        <v>543</v>
      </c>
      <c r="C9" s="570"/>
      <c r="D9" s="242"/>
      <c r="E9" s="192">
        <v>27457</v>
      </c>
      <c r="F9" s="192">
        <v>1017</v>
      </c>
      <c r="G9" s="192">
        <v>19202</v>
      </c>
      <c r="H9" s="192">
        <v>466</v>
      </c>
      <c r="I9" s="192">
        <v>521</v>
      </c>
      <c r="J9" s="192">
        <v>5661</v>
      </c>
      <c r="K9" s="192">
        <v>267</v>
      </c>
      <c r="L9" s="192">
        <v>343</v>
      </c>
      <c r="M9" s="197" t="s">
        <v>373</v>
      </c>
      <c r="N9" s="141"/>
    </row>
    <row r="10" spans="1:13" ht="3.75" customHeight="1" thickBot="1">
      <c r="A10" s="27"/>
      <c r="B10" s="27"/>
      <c r="C10" s="27"/>
      <c r="D10" s="28"/>
      <c r="E10" s="77"/>
      <c r="F10" s="77"/>
      <c r="G10" s="77"/>
      <c r="H10" s="77"/>
      <c r="I10" s="77"/>
      <c r="J10" s="77"/>
      <c r="K10" s="77"/>
      <c r="L10" s="77"/>
      <c r="M10" s="77"/>
    </row>
    <row r="11" ht="3.75" customHeight="1" thickTop="1"/>
  </sheetData>
  <sheetProtection/>
  <mergeCells count="3">
    <mergeCell ref="B2:C2"/>
    <mergeCell ref="B8:C8"/>
    <mergeCell ref="B9:C9"/>
  </mergeCells>
  <printOptions horizontalCentered="1"/>
  <pageMargins left="0.37" right="0.4" top="1.17" bottom="0.5905511811023623" header="0.65" footer="0.5118110236220472"/>
  <pageSetup fitToHeight="1" fitToWidth="1" horizontalDpi="600" verticalDpi="600" orientation="portrait" paperSize="11" r:id="rId1"/>
  <headerFooter alignWithMargins="0">
    <oddHeader>&amp;R&amp;9&amp;F　船種別入港船舶数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M12"/>
  <sheetViews>
    <sheetView zoomScale="200" zoomScaleNormal="200" zoomScalePageLayoutView="0" workbookViewId="0" topLeftCell="A1">
      <selection activeCell="F7" sqref="F7"/>
    </sheetView>
  </sheetViews>
  <sheetFormatPr defaultColWidth="9.33203125" defaultRowHeight="9.75"/>
  <cols>
    <col min="1" max="1" width="1.0078125" style="3" customWidth="1"/>
    <col min="2" max="2" width="12.66015625" style="3" customWidth="1"/>
    <col min="3" max="3" width="1.0078125" style="3" customWidth="1"/>
    <col min="4" max="4" width="10" style="3" customWidth="1"/>
    <col min="5" max="5" width="11" style="3" customWidth="1"/>
    <col min="6" max="6" width="10" style="3" customWidth="1"/>
    <col min="7" max="8" width="1.0078125" style="3" customWidth="1"/>
    <col min="9" max="9" width="12.66015625" style="3" customWidth="1"/>
    <col min="10" max="10" width="1.0078125" style="3" customWidth="1"/>
    <col min="11" max="11" width="10" style="3" customWidth="1"/>
    <col min="12" max="12" width="11" style="3" customWidth="1"/>
    <col min="13" max="13" width="10" style="3" customWidth="1"/>
    <col min="14" max="16384" width="9.66015625" style="3" customWidth="1"/>
  </cols>
  <sheetData>
    <row r="1" ht="7.5" customHeight="1" thickBot="1"/>
    <row r="2" spans="1:13" ht="18.75" thickTop="1">
      <c r="A2" s="22"/>
      <c r="B2" s="243" t="s">
        <v>544</v>
      </c>
      <c r="C2" s="244"/>
      <c r="D2" s="245" t="s">
        <v>413</v>
      </c>
      <c r="E2" s="246" t="s">
        <v>545</v>
      </c>
      <c r="F2" s="247" t="s">
        <v>543</v>
      </c>
      <c r="G2" s="243"/>
      <c r="H2" s="247"/>
      <c r="I2" s="243" t="s">
        <v>544</v>
      </c>
      <c r="J2" s="244"/>
      <c r="K2" s="245" t="s">
        <v>413</v>
      </c>
      <c r="L2" s="246" t="s">
        <v>545</v>
      </c>
      <c r="M2" s="247" t="s">
        <v>543</v>
      </c>
    </row>
    <row r="3" spans="1:13" ht="3.75" customHeight="1">
      <c r="A3" s="12"/>
      <c r="B3" s="12"/>
      <c r="C3" s="86"/>
      <c r="D3" s="12"/>
      <c r="E3" s="248"/>
      <c r="F3" s="12"/>
      <c r="G3" s="12"/>
      <c r="H3" s="249"/>
      <c r="I3" s="12"/>
      <c r="J3" s="86"/>
      <c r="K3" s="12"/>
      <c r="L3" s="248"/>
      <c r="M3" s="12"/>
    </row>
    <row r="4" spans="1:13" s="146" customFormat="1" ht="11.25" customHeight="1">
      <c r="A4" s="157"/>
      <c r="B4" s="157" t="s">
        <v>546</v>
      </c>
      <c r="C4" s="250"/>
      <c r="D4" s="251">
        <v>11207</v>
      </c>
      <c r="E4" s="251">
        <v>11006</v>
      </c>
      <c r="F4" s="251">
        <v>201</v>
      </c>
      <c r="G4" s="252"/>
      <c r="H4" s="253"/>
      <c r="I4" s="254" t="s">
        <v>547</v>
      </c>
      <c r="J4" s="255"/>
      <c r="K4" s="256">
        <f>SUM(L4:M4)</f>
        <v>195</v>
      </c>
      <c r="L4" s="257">
        <v>191</v>
      </c>
      <c r="M4" s="257">
        <v>4</v>
      </c>
    </row>
    <row r="5" spans="1:13" s="146" customFormat="1" ht="11.25" customHeight="1">
      <c r="A5" s="157"/>
      <c r="B5" s="157" t="s">
        <v>548</v>
      </c>
      <c r="C5" s="250"/>
      <c r="D5" s="251">
        <v>11840</v>
      </c>
      <c r="E5" s="251">
        <v>11617</v>
      </c>
      <c r="F5" s="251">
        <v>223</v>
      </c>
      <c r="G5" s="252"/>
      <c r="H5" s="253"/>
      <c r="I5" s="258" t="s">
        <v>549</v>
      </c>
      <c r="J5" s="255"/>
      <c r="K5" s="256">
        <f aca="true" t="shared" si="0" ref="K5:K11">SUM(L5:M5)</f>
        <v>13</v>
      </c>
      <c r="L5" s="259">
        <v>13</v>
      </c>
      <c r="M5" s="259" t="s">
        <v>373</v>
      </c>
    </row>
    <row r="6" spans="1:13" s="146" customFormat="1" ht="11.25" customHeight="1">
      <c r="A6" s="157"/>
      <c r="B6" s="157" t="s">
        <v>550</v>
      </c>
      <c r="C6" s="250"/>
      <c r="D6" s="251">
        <f>SUM(E6:F6)</f>
        <v>11767</v>
      </c>
      <c r="E6" s="251">
        <f>SUM(E8:E11,L4:L11)</f>
        <v>11533</v>
      </c>
      <c r="F6" s="251">
        <f>SUM(F8:F11,M4:M11)</f>
        <v>234</v>
      </c>
      <c r="G6" s="252"/>
      <c r="H6" s="253"/>
      <c r="I6" s="254" t="s">
        <v>551</v>
      </c>
      <c r="J6" s="255"/>
      <c r="K6" s="256">
        <f t="shared" si="0"/>
        <v>164</v>
      </c>
      <c r="L6" s="257">
        <v>147</v>
      </c>
      <c r="M6" s="257">
        <v>17</v>
      </c>
    </row>
    <row r="7" spans="1:13" s="146" customFormat="1" ht="11.25" customHeight="1">
      <c r="A7" s="26"/>
      <c r="B7" s="75"/>
      <c r="C7" s="73"/>
      <c r="D7" s="260"/>
      <c r="E7" s="260"/>
      <c r="F7" s="260"/>
      <c r="G7" s="261"/>
      <c r="H7" s="253"/>
      <c r="I7" s="254" t="s">
        <v>552</v>
      </c>
      <c r="J7" s="255"/>
      <c r="K7" s="256">
        <f t="shared" si="0"/>
        <v>209</v>
      </c>
      <c r="L7" s="257">
        <v>209</v>
      </c>
      <c r="M7" s="259" t="s">
        <v>373</v>
      </c>
    </row>
    <row r="8" spans="1:13" s="146" customFormat="1" ht="11.25" customHeight="1">
      <c r="A8" s="26"/>
      <c r="B8" s="18" t="s">
        <v>553</v>
      </c>
      <c r="C8" s="73"/>
      <c r="D8" s="256">
        <f>SUM(E8:F8)</f>
        <v>1029</v>
      </c>
      <c r="E8" s="260">
        <v>1009</v>
      </c>
      <c r="F8" s="260">
        <v>20</v>
      </c>
      <c r="G8" s="261"/>
      <c r="H8" s="253"/>
      <c r="I8" s="254" t="s">
        <v>554</v>
      </c>
      <c r="J8" s="255"/>
      <c r="K8" s="256">
        <f t="shared" si="0"/>
        <v>53</v>
      </c>
      <c r="L8" s="257">
        <v>53</v>
      </c>
      <c r="M8" s="259" t="s">
        <v>373</v>
      </c>
    </row>
    <row r="9" spans="1:13" s="146" customFormat="1" ht="11.25" customHeight="1">
      <c r="A9" s="26"/>
      <c r="B9" s="18" t="s">
        <v>555</v>
      </c>
      <c r="C9" s="73"/>
      <c r="D9" s="256">
        <f>SUM(E9:F9)</f>
        <v>3916</v>
      </c>
      <c r="E9" s="260">
        <v>3816</v>
      </c>
      <c r="F9" s="260">
        <v>100</v>
      </c>
      <c r="G9" s="261"/>
      <c r="H9" s="253"/>
      <c r="I9" s="254" t="s">
        <v>556</v>
      </c>
      <c r="J9" s="255"/>
      <c r="K9" s="256">
        <f t="shared" si="0"/>
        <v>86</v>
      </c>
      <c r="L9" s="257">
        <v>86</v>
      </c>
      <c r="M9" s="259">
        <v>0</v>
      </c>
    </row>
    <row r="10" spans="1:13" s="146" customFormat="1" ht="11.25" customHeight="1">
      <c r="A10" s="26"/>
      <c r="B10" s="18" t="s">
        <v>557</v>
      </c>
      <c r="C10" s="73"/>
      <c r="D10" s="256">
        <f>SUM(E10:F10)</f>
        <v>204</v>
      </c>
      <c r="E10" s="260">
        <v>196</v>
      </c>
      <c r="F10" s="260">
        <v>8</v>
      </c>
      <c r="G10" s="261"/>
      <c r="H10" s="253"/>
      <c r="I10" s="254" t="s">
        <v>558</v>
      </c>
      <c r="J10" s="255"/>
      <c r="K10" s="256">
        <f t="shared" si="0"/>
        <v>105</v>
      </c>
      <c r="L10" s="257">
        <v>105</v>
      </c>
      <c r="M10" s="259" t="s">
        <v>373</v>
      </c>
    </row>
    <row r="11" spans="1:13" s="146" customFormat="1" ht="11.25" customHeight="1">
      <c r="A11" s="26"/>
      <c r="B11" s="18" t="s">
        <v>559</v>
      </c>
      <c r="C11" s="73"/>
      <c r="D11" s="256">
        <f>SUM(E11:F11)</f>
        <v>866</v>
      </c>
      <c r="E11" s="260">
        <v>865</v>
      </c>
      <c r="F11" s="260">
        <v>1</v>
      </c>
      <c r="G11" s="261"/>
      <c r="H11" s="253"/>
      <c r="I11" s="254" t="s">
        <v>560</v>
      </c>
      <c r="J11" s="255"/>
      <c r="K11" s="256">
        <f t="shared" si="0"/>
        <v>4927</v>
      </c>
      <c r="L11" s="257">
        <v>4843</v>
      </c>
      <c r="M11" s="257">
        <v>84</v>
      </c>
    </row>
    <row r="12" spans="1:13" ht="4.5" customHeight="1" thickBot="1">
      <c r="A12" s="27"/>
      <c r="B12" s="27"/>
      <c r="C12" s="28"/>
      <c r="D12" s="27"/>
      <c r="E12" s="27"/>
      <c r="F12" s="27"/>
      <c r="G12" s="28"/>
      <c r="H12" s="27"/>
      <c r="I12" s="27"/>
      <c r="J12" s="28"/>
      <c r="K12" s="27"/>
      <c r="L12" s="27"/>
      <c r="M12" s="27"/>
    </row>
    <row r="13" ht="3" customHeight="1" thickTop="1"/>
  </sheetData>
  <sheetProtection/>
  <printOptions horizontalCentered="1"/>
  <pageMargins left="0.5905511811023623" right="0.5905511811023623" top="1.09" bottom="0.5905511811023623" header="0.74" footer="0.5118110236220472"/>
  <pageSetup horizontalDpi="600" verticalDpi="600" orientation="portrait" paperSize="9" scale="120" r:id="rId1"/>
  <headerFooter alignWithMargins="0">
    <oddHeader>&amp;R&amp;9&amp;F　外国船舶入港隻数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K19"/>
  <sheetViews>
    <sheetView zoomScale="200" zoomScaleNormal="200" zoomScalePageLayoutView="0" workbookViewId="0" topLeftCell="A7">
      <selection activeCell="G10" sqref="G10"/>
    </sheetView>
  </sheetViews>
  <sheetFormatPr defaultColWidth="9.33203125" defaultRowHeight="9.75"/>
  <cols>
    <col min="1" max="1" width="1.0078125" style="3" customWidth="1"/>
    <col min="2" max="2" width="8.16015625" style="3" customWidth="1"/>
    <col min="3" max="3" width="2" style="3" customWidth="1"/>
    <col min="4" max="4" width="1.0078125" style="3" customWidth="1"/>
    <col min="5" max="5" width="12.66015625" style="3" customWidth="1"/>
    <col min="6" max="11" width="11.16015625" style="3" customWidth="1"/>
    <col min="12" max="16384" width="9.66015625" style="3" customWidth="1"/>
  </cols>
  <sheetData>
    <row r="1" ht="4.5" customHeight="1" thickBot="1"/>
    <row r="2" spans="1:11" ht="12" customHeight="1" thickTop="1">
      <c r="A2" s="38"/>
      <c r="B2" s="571" t="s">
        <v>561</v>
      </c>
      <c r="C2" s="571"/>
      <c r="D2" s="47"/>
      <c r="E2" s="477" t="s">
        <v>413</v>
      </c>
      <c r="F2" s="514" t="s">
        <v>562</v>
      </c>
      <c r="G2" s="567"/>
      <c r="H2" s="573"/>
      <c r="I2" s="514" t="s">
        <v>563</v>
      </c>
      <c r="J2" s="574"/>
      <c r="K2" s="574"/>
    </row>
    <row r="3" spans="1:11" ht="12" customHeight="1">
      <c r="A3" s="34"/>
      <c r="B3" s="572"/>
      <c r="C3" s="572"/>
      <c r="D3" s="48"/>
      <c r="E3" s="492"/>
      <c r="F3" s="262" t="s">
        <v>429</v>
      </c>
      <c r="G3" s="262" t="s">
        <v>564</v>
      </c>
      <c r="H3" s="262" t="s">
        <v>565</v>
      </c>
      <c r="I3" s="262" t="s">
        <v>429</v>
      </c>
      <c r="J3" s="262" t="s">
        <v>564</v>
      </c>
      <c r="K3" s="263" t="s">
        <v>565</v>
      </c>
    </row>
    <row r="4" spans="1:11" ht="3" customHeight="1">
      <c r="A4" s="12"/>
      <c r="B4" s="264"/>
      <c r="C4" s="264"/>
      <c r="D4" s="44"/>
      <c r="E4" s="14"/>
      <c r="F4" s="12"/>
      <c r="G4" s="12"/>
      <c r="H4" s="12"/>
      <c r="I4" s="12"/>
      <c r="J4" s="12"/>
      <c r="K4" s="12"/>
    </row>
    <row r="5" spans="1:11" ht="9.75" customHeight="1">
      <c r="A5" s="26"/>
      <c r="B5" s="265" t="s">
        <v>566</v>
      </c>
      <c r="C5" s="16"/>
      <c r="D5" s="73"/>
      <c r="E5" s="74"/>
      <c r="F5" s="74"/>
      <c r="G5" s="74"/>
      <c r="H5" s="74"/>
      <c r="I5" s="74"/>
      <c r="J5" s="74"/>
      <c r="K5" s="74"/>
    </row>
    <row r="6" spans="1:11" ht="9.75" customHeight="1">
      <c r="A6" s="26"/>
      <c r="B6" s="266" t="s">
        <v>567</v>
      </c>
      <c r="C6" s="61"/>
      <c r="D6" s="73"/>
      <c r="E6" s="74">
        <f>SUM(F6,I6)</f>
        <v>105180847</v>
      </c>
      <c r="F6" s="74">
        <f>SUM(G6:H6)</f>
        <v>50121997</v>
      </c>
      <c r="G6" s="74">
        <v>43856821</v>
      </c>
      <c r="H6" s="74">
        <v>6265176</v>
      </c>
      <c r="I6" s="74">
        <f>SUM(J6:K6)</f>
        <v>55058850</v>
      </c>
      <c r="J6" s="74">
        <v>53160538</v>
      </c>
      <c r="K6" s="74">
        <v>1898312</v>
      </c>
    </row>
    <row r="7" spans="1:11" ht="9.75" customHeight="1">
      <c r="A7" s="26"/>
      <c r="B7" s="266" t="s">
        <v>568</v>
      </c>
      <c r="C7" s="61"/>
      <c r="D7" s="73"/>
      <c r="E7" s="74">
        <f>SUM(F7,I7)</f>
        <v>118873401</v>
      </c>
      <c r="F7" s="74">
        <f>SUM(G7:H7)</f>
        <v>56726577</v>
      </c>
      <c r="G7" s="74">
        <v>49067510</v>
      </c>
      <c r="H7" s="74">
        <v>7659067</v>
      </c>
      <c r="I7" s="74">
        <f>SUM(J7:K7)</f>
        <v>62146824</v>
      </c>
      <c r="J7" s="74">
        <v>59500912</v>
      </c>
      <c r="K7" s="74">
        <v>2645912</v>
      </c>
    </row>
    <row r="8" spans="1:11" ht="9.75" customHeight="1">
      <c r="A8" s="26"/>
      <c r="B8" s="266" t="s">
        <v>569</v>
      </c>
      <c r="C8" s="61"/>
      <c r="D8" s="73"/>
      <c r="E8" s="74">
        <f>SUM(F8,I8)</f>
        <v>122639494</v>
      </c>
      <c r="F8" s="74">
        <f>SUM(G8:H8)</f>
        <v>59349664</v>
      </c>
      <c r="G8" s="74">
        <v>51835537</v>
      </c>
      <c r="H8" s="74">
        <v>7514127</v>
      </c>
      <c r="I8" s="74">
        <f>SUM(J8:K8)</f>
        <v>63289830</v>
      </c>
      <c r="J8" s="74">
        <v>60978862</v>
      </c>
      <c r="K8" s="74">
        <v>2310968</v>
      </c>
    </row>
    <row r="9" spans="1:11" ht="7.5" customHeight="1">
      <c r="A9" s="26"/>
      <c r="B9" s="75"/>
      <c r="C9" s="16"/>
      <c r="D9" s="73"/>
      <c r="E9" s="74"/>
      <c r="F9" s="74"/>
      <c r="G9" s="74"/>
      <c r="H9" s="74"/>
      <c r="I9" s="74"/>
      <c r="J9" s="74"/>
      <c r="K9" s="74"/>
    </row>
    <row r="10" spans="1:11" ht="9.75">
      <c r="A10" s="26"/>
      <c r="B10" s="265" t="s">
        <v>570</v>
      </c>
      <c r="C10" s="16"/>
      <c r="D10" s="73"/>
      <c r="E10" s="74"/>
      <c r="F10" s="74"/>
      <c r="G10" s="61"/>
      <c r="H10" s="61"/>
      <c r="I10" s="74"/>
      <c r="J10" s="61"/>
      <c r="K10" s="61"/>
    </row>
    <row r="11" spans="1:11" ht="9" customHeight="1">
      <c r="A11" s="26"/>
      <c r="B11" s="266" t="s">
        <v>567</v>
      </c>
      <c r="C11" s="72"/>
      <c r="D11" s="73"/>
      <c r="E11" s="74">
        <f>SUM(F11,I11)</f>
        <v>23177768</v>
      </c>
      <c r="F11" s="74">
        <f>SUM(G11:H11)</f>
        <v>15527472</v>
      </c>
      <c r="G11" s="74">
        <v>14088390</v>
      </c>
      <c r="H11" s="74">
        <v>1439082</v>
      </c>
      <c r="I11" s="74">
        <f>SUM(J11:K11)</f>
        <v>7650296</v>
      </c>
      <c r="J11" s="74">
        <v>5080903</v>
      </c>
      <c r="K11" s="74">
        <v>2569393</v>
      </c>
    </row>
    <row r="12" spans="1:11" ht="9.75" customHeight="1">
      <c r="A12" s="26"/>
      <c r="B12" s="266" t="s">
        <v>568</v>
      </c>
      <c r="C12" s="72"/>
      <c r="D12" s="73"/>
      <c r="E12" s="74">
        <f>SUM(F12,I12)</f>
        <v>24928820</v>
      </c>
      <c r="F12" s="74">
        <f>SUM(G12:H12)</f>
        <v>16777963</v>
      </c>
      <c r="G12" s="74">
        <v>15423659</v>
      </c>
      <c r="H12" s="74">
        <v>1354304</v>
      </c>
      <c r="I12" s="74">
        <f>SUM(J12:K12)</f>
        <v>8150857</v>
      </c>
      <c r="J12" s="74">
        <v>5092121</v>
      </c>
      <c r="K12" s="74">
        <v>3058736</v>
      </c>
    </row>
    <row r="13" spans="1:11" ht="9.75" customHeight="1">
      <c r="A13" s="26"/>
      <c r="B13" s="266" t="s">
        <v>569</v>
      </c>
      <c r="C13" s="72"/>
      <c r="D13" s="73"/>
      <c r="E13" s="74">
        <f>SUM(F13,I13)</f>
        <v>21831289</v>
      </c>
      <c r="F13" s="74">
        <f>SUM(G13:H13)</f>
        <v>15540778</v>
      </c>
      <c r="G13" s="74">
        <v>14544296</v>
      </c>
      <c r="H13" s="74">
        <v>996482</v>
      </c>
      <c r="I13" s="74">
        <f>SUM(J13:K13)</f>
        <v>6290511</v>
      </c>
      <c r="J13" s="74">
        <v>5031238</v>
      </c>
      <c r="K13" s="74">
        <v>1259273</v>
      </c>
    </row>
    <row r="14" spans="1:11" ht="7.5" customHeight="1">
      <c r="A14" s="26"/>
      <c r="B14" s="75"/>
      <c r="C14" s="16"/>
      <c r="D14" s="73"/>
      <c r="E14" s="74"/>
      <c r="F14" s="74"/>
      <c r="G14" s="61"/>
      <c r="H14" s="61"/>
      <c r="I14" s="74"/>
      <c r="J14" s="61"/>
      <c r="K14" s="61"/>
    </row>
    <row r="15" spans="1:11" ht="9.75">
      <c r="A15" s="26"/>
      <c r="B15" s="265" t="s">
        <v>543</v>
      </c>
      <c r="C15" s="16"/>
      <c r="D15" s="73"/>
      <c r="E15" s="74"/>
      <c r="F15" s="74"/>
      <c r="G15" s="74"/>
      <c r="H15" s="74"/>
      <c r="I15" s="74"/>
      <c r="J15" s="74"/>
      <c r="K15" s="74"/>
    </row>
    <row r="16" spans="1:11" ht="9.75" customHeight="1">
      <c r="A16" s="26"/>
      <c r="B16" s="266" t="s">
        <v>567</v>
      </c>
      <c r="C16" s="72"/>
      <c r="D16" s="73"/>
      <c r="E16" s="74">
        <f>SUM(F16,I16)</f>
        <v>6073682</v>
      </c>
      <c r="F16" s="74">
        <f>SUM(G16:H16)</f>
        <v>2232296</v>
      </c>
      <c r="G16" s="74">
        <v>15301</v>
      </c>
      <c r="H16" s="74">
        <v>2216995</v>
      </c>
      <c r="I16" s="74">
        <f>SUM(J16:K16)</f>
        <v>3841386</v>
      </c>
      <c r="J16" s="74">
        <v>890227</v>
      </c>
      <c r="K16" s="74">
        <v>2951159</v>
      </c>
    </row>
    <row r="17" spans="1:11" ht="9.75" customHeight="1">
      <c r="A17" s="26"/>
      <c r="B17" s="266" t="s">
        <v>568</v>
      </c>
      <c r="C17" s="72"/>
      <c r="D17" s="73"/>
      <c r="E17" s="74">
        <f>SUM(F17,I17)</f>
        <v>5881195</v>
      </c>
      <c r="F17" s="74">
        <f>SUM(G17:H17)</f>
        <v>2715190</v>
      </c>
      <c r="G17" s="74">
        <v>455030</v>
      </c>
      <c r="H17" s="74">
        <v>2260160</v>
      </c>
      <c r="I17" s="74">
        <f>SUM(J17:K17)</f>
        <v>3166005</v>
      </c>
      <c r="J17" s="74">
        <v>589619</v>
      </c>
      <c r="K17" s="74">
        <v>2576386</v>
      </c>
    </row>
    <row r="18" spans="1:11" ht="9.75" customHeight="1">
      <c r="A18" s="26"/>
      <c r="B18" s="266" t="s">
        <v>569</v>
      </c>
      <c r="C18" s="72"/>
      <c r="D18" s="73"/>
      <c r="E18" s="74">
        <f>SUM(F18,I18)</f>
        <v>6991623</v>
      </c>
      <c r="F18" s="74">
        <f>SUM(G18:H18)</f>
        <v>3039501</v>
      </c>
      <c r="G18" s="74">
        <v>370074</v>
      </c>
      <c r="H18" s="74">
        <v>2669427</v>
      </c>
      <c r="I18" s="74">
        <f>SUM(J18:K18)</f>
        <v>3952122</v>
      </c>
      <c r="J18" s="74">
        <v>1333858</v>
      </c>
      <c r="K18" s="74">
        <v>2618264</v>
      </c>
    </row>
    <row r="19" spans="1:11" ht="4.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27"/>
      <c r="K19" s="27"/>
    </row>
    <row r="20" ht="4.5" customHeight="1" thickTop="1"/>
  </sheetData>
  <sheetProtection/>
  <mergeCells count="4">
    <mergeCell ref="B2:C3"/>
    <mergeCell ref="E2:E3"/>
    <mergeCell ref="F2:H2"/>
    <mergeCell ref="I2:K2"/>
  </mergeCells>
  <printOptions horizontalCentered="1"/>
  <pageMargins left="0.5905511811023623" right="0.5905511811023623" top="1.17" bottom="0.5905511811023623" header="0.65" footer="0.5118110236220472"/>
  <pageSetup horizontalDpi="600" verticalDpi="600" orientation="portrait" paperSize="9" scale="145" r:id="rId1"/>
  <headerFooter alignWithMargins="0">
    <oddHeader>&amp;R&amp;9&amp;F　船内揚積実績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K11"/>
  <sheetViews>
    <sheetView zoomScale="200" zoomScaleNormal="200" zoomScalePageLayoutView="0" workbookViewId="0" topLeftCell="A1">
      <selection activeCell="F11" sqref="F11"/>
    </sheetView>
  </sheetViews>
  <sheetFormatPr defaultColWidth="9.33203125" defaultRowHeight="9.75"/>
  <cols>
    <col min="1" max="1" width="2" style="0" customWidth="1"/>
    <col min="2" max="2" width="10.66015625" style="0" customWidth="1"/>
    <col min="3" max="3" width="2" style="0" customWidth="1"/>
    <col min="4" max="4" width="7" style="0" customWidth="1"/>
    <col min="5" max="5" width="13" style="0" customWidth="1"/>
    <col min="6" max="6" width="7" style="0" customWidth="1"/>
    <col min="7" max="7" width="13" style="0" customWidth="1"/>
    <col min="8" max="8" width="7" style="0" customWidth="1"/>
    <col min="9" max="9" width="13" style="0" customWidth="1"/>
    <col min="10" max="10" width="7" style="0" customWidth="1"/>
    <col min="11" max="11" width="13" style="0" customWidth="1"/>
  </cols>
  <sheetData>
    <row r="1" ht="4.5" customHeight="1" thickBot="1"/>
    <row r="2" spans="1:11" ht="14.25" customHeight="1" thickTop="1">
      <c r="A2" s="219"/>
      <c r="B2" s="500" t="s">
        <v>571</v>
      </c>
      <c r="C2" s="267"/>
      <c r="D2" s="562" t="s">
        <v>413</v>
      </c>
      <c r="E2" s="575"/>
      <c r="F2" s="562" t="s">
        <v>572</v>
      </c>
      <c r="G2" s="575"/>
      <c r="H2" s="562" t="s">
        <v>573</v>
      </c>
      <c r="I2" s="575"/>
      <c r="J2" s="562" t="s">
        <v>560</v>
      </c>
      <c r="K2" s="563"/>
    </row>
    <row r="3" spans="1:11" ht="16.5" customHeight="1">
      <c r="A3" s="269"/>
      <c r="B3" s="560"/>
      <c r="C3" s="270"/>
      <c r="D3" s="271" t="s">
        <v>519</v>
      </c>
      <c r="E3" s="271" t="s">
        <v>520</v>
      </c>
      <c r="F3" s="271" t="s">
        <v>519</v>
      </c>
      <c r="G3" s="271" t="s">
        <v>520</v>
      </c>
      <c r="H3" s="271" t="s">
        <v>519</v>
      </c>
      <c r="I3" s="271" t="s">
        <v>520</v>
      </c>
      <c r="J3" s="271" t="s">
        <v>519</v>
      </c>
      <c r="K3" s="272" t="s">
        <v>520</v>
      </c>
    </row>
    <row r="4" spans="1:11" ht="9.75">
      <c r="A4" s="226"/>
      <c r="B4" s="226"/>
      <c r="C4" s="273"/>
      <c r="D4" s="226" t="s">
        <v>525</v>
      </c>
      <c r="E4" s="226" t="s">
        <v>526</v>
      </c>
      <c r="F4" s="226" t="s">
        <v>525</v>
      </c>
      <c r="G4" s="226" t="s">
        <v>526</v>
      </c>
      <c r="H4" s="226" t="s">
        <v>525</v>
      </c>
      <c r="I4" s="226" t="s">
        <v>526</v>
      </c>
      <c r="J4" s="226" t="s">
        <v>525</v>
      </c>
      <c r="K4" s="226" t="s">
        <v>526</v>
      </c>
    </row>
    <row r="5" spans="1:11" ht="9.75" customHeight="1">
      <c r="A5" s="274"/>
      <c r="B5" s="227" t="s">
        <v>575</v>
      </c>
      <c r="C5" s="275"/>
      <c r="D5" s="74">
        <v>29</v>
      </c>
      <c r="E5" s="74">
        <v>707576</v>
      </c>
      <c r="F5" s="74">
        <v>6</v>
      </c>
      <c r="G5" s="74">
        <v>189419</v>
      </c>
      <c r="H5" s="74">
        <v>9</v>
      </c>
      <c r="I5" s="74">
        <v>503571</v>
      </c>
      <c r="J5" s="74">
        <v>14</v>
      </c>
      <c r="K5" s="74">
        <v>14586</v>
      </c>
    </row>
    <row r="6" spans="1:11" ht="9.75" customHeight="1">
      <c r="A6" s="274"/>
      <c r="B6" s="276" t="s">
        <v>577</v>
      </c>
      <c r="C6" s="275"/>
      <c r="D6" s="74">
        <v>30</v>
      </c>
      <c r="E6" s="74">
        <v>748832</v>
      </c>
      <c r="F6" s="74">
        <v>11</v>
      </c>
      <c r="G6" s="74">
        <v>346852</v>
      </c>
      <c r="H6" s="74">
        <v>7</v>
      </c>
      <c r="I6" s="74">
        <v>392186</v>
      </c>
      <c r="J6" s="74">
        <v>12</v>
      </c>
      <c r="K6" s="74">
        <v>9794</v>
      </c>
    </row>
    <row r="7" spans="1:11" ht="9.75" customHeight="1">
      <c r="A7" s="274"/>
      <c r="B7" s="276" t="s">
        <v>579</v>
      </c>
      <c r="C7" s="275"/>
      <c r="D7" s="74">
        <v>29</v>
      </c>
      <c r="E7" s="74">
        <v>864356</v>
      </c>
      <c r="F7" s="74">
        <v>11</v>
      </c>
      <c r="G7" s="74">
        <v>347036</v>
      </c>
      <c r="H7" s="74">
        <v>9</v>
      </c>
      <c r="I7" s="74">
        <v>506100</v>
      </c>
      <c r="J7" s="74">
        <v>9</v>
      </c>
      <c r="K7" s="74">
        <v>11220</v>
      </c>
    </row>
    <row r="8" spans="1:11" ht="3" customHeight="1" thickBot="1">
      <c r="A8" s="120"/>
      <c r="B8" s="120"/>
      <c r="C8" s="230"/>
      <c r="D8" s="120"/>
      <c r="E8" s="120"/>
      <c r="F8" s="120"/>
      <c r="G8" s="120"/>
      <c r="H8" s="120"/>
      <c r="I8" s="120"/>
      <c r="J8" s="120"/>
      <c r="K8" s="120"/>
    </row>
    <row r="9" ht="4.5" customHeight="1" thickTop="1"/>
    <row r="11" ht="9.75">
      <c r="G11" s="122"/>
    </row>
  </sheetData>
  <sheetProtection/>
  <mergeCells count="5">
    <mergeCell ref="B2:B3"/>
    <mergeCell ref="D2:E2"/>
    <mergeCell ref="F2:G2"/>
    <mergeCell ref="H2:I2"/>
    <mergeCell ref="J2:K2"/>
  </mergeCells>
  <printOptions horizontalCentered="1"/>
  <pageMargins left="0.5905511811023623" right="0.5905511811023623" top="1.5748031496062993" bottom="0.5905511811023623" header="0.8267716535433072" footer="0.5118110236220472"/>
  <pageSetup horizontalDpi="300" verticalDpi="300" orientation="portrait" paperSize="9" scale="120" r:id="rId1"/>
  <headerFooter alignWithMargins="0">
    <oddHeader>&amp;R&amp;9&amp;F　鋼船建造実績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O8"/>
  <sheetViews>
    <sheetView zoomScale="200" zoomScaleNormal="200" zoomScalePageLayoutView="0" workbookViewId="0" topLeftCell="A1">
      <selection activeCell="P2" sqref="P2"/>
    </sheetView>
  </sheetViews>
  <sheetFormatPr defaultColWidth="9.33203125" defaultRowHeight="9.75"/>
  <cols>
    <col min="1" max="1" width="2" style="0" customWidth="1"/>
    <col min="2" max="2" width="8.66015625" style="0" customWidth="1"/>
    <col min="3" max="3" width="2" style="0" customWidth="1"/>
    <col min="4" max="4" width="6.66015625" style="0" customWidth="1"/>
    <col min="5" max="5" width="5" style="0" customWidth="1"/>
    <col min="6" max="6" width="8" style="0" customWidth="1"/>
    <col min="7" max="7" width="8.83203125" style="0" customWidth="1"/>
    <col min="8" max="8" width="4" style="0" customWidth="1"/>
    <col min="9" max="9" width="5" style="0" customWidth="1"/>
    <col min="10" max="10" width="5.33203125" style="0" customWidth="1"/>
    <col min="11" max="11" width="7.83203125" style="0" customWidth="1"/>
    <col min="12" max="12" width="5" style="0" customWidth="1"/>
    <col min="13" max="13" width="5.83203125" style="0" customWidth="1"/>
    <col min="14" max="14" width="6.33203125" style="0" customWidth="1"/>
    <col min="15" max="15" width="11" style="0" customWidth="1"/>
  </cols>
  <sheetData>
    <row r="1" ht="4.5" customHeight="1" thickBot="1"/>
    <row r="2" spans="1:15" ht="14.25" customHeight="1" thickTop="1">
      <c r="A2" s="219"/>
      <c r="B2" s="500" t="s">
        <v>518</v>
      </c>
      <c r="C2" s="219"/>
      <c r="D2" s="562" t="s">
        <v>413</v>
      </c>
      <c r="E2" s="576"/>
      <c r="F2" s="576"/>
      <c r="G2" s="575"/>
      <c r="H2" s="562" t="s">
        <v>580</v>
      </c>
      <c r="I2" s="576"/>
      <c r="J2" s="576"/>
      <c r="K2" s="575"/>
      <c r="L2" s="562" t="s">
        <v>560</v>
      </c>
      <c r="M2" s="563"/>
      <c r="N2" s="563"/>
      <c r="O2" s="563"/>
    </row>
    <row r="3" spans="1:15" ht="14.25" customHeight="1">
      <c r="A3" s="118"/>
      <c r="B3" s="560"/>
      <c r="C3" s="118"/>
      <c r="D3" s="564" t="s">
        <v>519</v>
      </c>
      <c r="E3" s="577"/>
      <c r="F3" s="564" t="s">
        <v>520</v>
      </c>
      <c r="G3" s="577"/>
      <c r="H3" s="564" t="s">
        <v>519</v>
      </c>
      <c r="I3" s="577"/>
      <c r="J3" s="564" t="s">
        <v>520</v>
      </c>
      <c r="K3" s="577"/>
      <c r="L3" s="564" t="s">
        <v>519</v>
      </c>
      <c r="M3" s="577"/>
      <c r="N3" s="564" t="s">
        <v>520</v>
      </c>
      <c r="O3" s="566"/>
    </row>
    <row r="4" spans="1:15" ht="9.75">
      <c r="A4" s="223"/>
      <c r="B4" s="223"/>
      <c r="C4" s="224"/>
      <c r="D4" s="223"/>
      <c r="E4" s="223" t="s">
        <v>525</v>
      </c>
      <c r="F4" s="223"/>
      <c r="G4" s="223" t="s">
        <v>526</v>
      </c>
      <c r="H4" s="223"/>
      <c r="I4" s="223" t="s">
        <v>525</v>
      </c>
      <c r="J4" s="223"/>
      <c r="K4" s="223" t="s">
        <v>526</v>
      </c>
      <c r="L4" s="223"/>
      <c r="M4" s="223" t="s">
        <v>525</v>
      </c>
      <c r="N4" s="223"/>
      <c r="O4" s="223" t="s">
        <v>526</v>
      </c>
    </row>
    <row r="5" spans="1:15" s="3" customFormat="1" ht="9.75" customHeight="1">
      <c r="A5" s="26"/>
      <c r="B5" s="227" t="s">
        <v>574</v>
      </c>
      <c r="C5" s="242"/>
      <c r="D5" s="149">
        <v>2</v>
      </c>
      <c r="E5" s="277">
        <v>-1</v>
      </c>
      <c r="F5" s="149">
        <v>50</v>
      </c>
      <c r="G5" s="278">
        <v>687</v>
      </c>
      <c r="I5" s="149" t="s">
        <v>581</v>
      </c>
      <c r="K5" s="149" t="s">
        <v>581</v>
      </c>
      <c r="L5" s="149">
        <v>2</v>
      </c>
      <c r="M5" s="277">
        <v>-1</v>
      </c>
      <c r="N5" s="149">
        <v>50</v>
      </c>
      <c r="O5" s="278">
        <v>687</v>
      </c>
    </row>
    <row r="6" spans="1:15" s="3" customFormat="1" ht="9.75" customHeight="1">
      <c r="A6" s="26"/>
      <c r="B6" s="276" t="s">
        <v>576</v>
      </c>
      <c r="C6" s="242"/>
      <c r="D6" s="279" t="s">
        <v>373</v>
      </c>
      <c r="E6" s="277">
        <v>-1</v>
      </c>
      <c r="F6" s="149" t="s">
        <v>373</v>
      </c>
      <c r="G6" s="278">
        <v>570</v>
      </c>
      <c r="I6" s="149" t="s">
        <v>373</v>
      </c>
      <c r="K6" s="149" t="s">
        <v>373</v>
      </c>
      <c r="L6" s="149" t="s">
        <v>373</v>
      </c>
      <c r="M6" s="277">
        <v>-1</v>
      </c>
      <c r="N6" s="149" t="s">
        <v>373</v>
      </c>
      <c r="O6" s="278">
        <v>570</v>
      </c>
    </row>
    <row r="7" spans="1:15" s="3" customFormat="1" ht="9.75" customHeight="1">
      <c r="A7" s="26"/>
      <c r="B7" s="276" t="s">
        <v>578</v>
      </c>
      <c r="C7" s="242"/>
      <c r="D7" s="149">
        <v>3</v>
      </c>
      <c r="E7" s="280" t="s">
        <v>582</v>
      </c>
      <c r="F7" s="149">
        <v>49</v>
      </c>
      <c r="G7" s="281" t="s">
        <v>582</v>
      </c>
      <c r="I7" s="149" t="s">
        <v>373</v>
      </c>
      <c r="K7" s="149" t="s">
        <v>373</v>
      </c>
      <c r="L7" s="149">
        <v>3</v>
      </c>
      <c r="M7" s="280" t="s">
        <v>582</v>
      </c>
      <c r="N7" s="149">
        <v>49</v>
      </c>
      <c r="O7" s="280" t="s">
        <v>582</v>
      </c>
    </row>
    <row r="8" spans="1:15" ht="4.5" customHeight="1" thickBot="1">
      <c r="A8" s="120"/>
      <c r="B8" s="120"/>
      <c r="C8" s="23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</row>
    <row r="9" ht="4.5" customHeight="1" thickTop="1"/>
  </sheetData>
  <sheetProtection/>
  <mergeCells count="10">
    <mergeCell ref="B2:B3"/>
    <mergeCell ref="D2:G2"/>
    <mergeCell ref="H2:K2"/>
    <mergeCell ref="L2:O2"/>
    <mergeCell ref="D3:E3"/>
    <mergeCell ref="F3:G3"/>
    <mergeCell ref="H3:I3"/>
    <mergeCell ref="J3:K3"/>
    <mergeCell ref="L3:M3"/>
    <mergeCell ref="N3:O3"/>
  </mergeCells>
  <printOptions horizontalCentered="1"/>
  <pageMargins left="0.5905511811023623" right="0.5905511811023623" top="1.3779527559055118" bottom="0.5905511811023623" header="0.7480314960629921" footer="0.5118110236220472"/>
  <pageSetup horizontalDpi="600" verticalDpi="600" orientation="portrait" paperSize="9" scale="120" r:id="rId1"/>
  <headerFooter alignWithMargins="0">
    <oddHeader>&amp;R&amp;9 &amp;F　F･R･P（強化プラスチック船）、木船建造実績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J12"/>
  <sheetViews>
    <sheetView zoomScale="200" zoomScaleNormal="200" zoomScalePageLayoutView="0" workbookViewId="0" topLeftCell="A1">
      <selection activeCell="G6" sqref="G6"/>
    </sheetView>
  </sheetViews>
  <sheetFormatPr defaultColWidth="9.33203125" defaultRowHeight="9.75"/>
  <cols>
    <col min="1" max="1" width="2.16015625" style="3" customWidth="1"/>
    <col min="2" max="2" width="9.66015625" style="3" customWidth="1"/>
    <col min="3" max="3" width="1.0078125" style="3" customWidth="1"/>
    <col min="4" max="7" width="12.83203125" style="3" customWidth="1"/>
    <col min="8" max="8" width="14.33203125" style="3" customWidth="1"/>
    <col min="9" max="10" width="15" style="3" customWidth="1"/>
    <col min="11" max="16384" width="9.66015625" style="3" customWidth="1"/>
  </cols>
  <sheetData>
    <row r="1" spans="5:10" ht="5.25" customHeight="1" thickBot="1">
      <c r="E1" s="27"/>
      <c r="F1" s="27"/>
      <c r="G1" s="27"/>
      <c r="H1" s="579"/>
      <c r="I1" s="579"/>
      <c r="J1" s="579"/>
    </row>
    <row r="2" spans="1:10" ht="16.5" customHeight="1" thickTop="1">
      <c r="A2" s="4"/>
      <c r="B2" s="467" t="s">
        <v>583</v>
      </c>
      <c r="C2" s="4"/>
      <c r="D2" s="464" t="s">
        <v>584</v>
      </c>
      <c r="E2" s="581" t="s">
        <v>585</v>
      </c>
      <c r="F2" s="582"/>
      <c r="G2" s="582"/>
      <c r="H2" s="582"/>
      <c r="I2" s="582"/>
      <c r="J2" s="582"/>
    </row>
    <row r="3" spans="1:10" ht="16.5" customHeight="1">
      <c r="A3" s="11"/>
      <c r="B3" s="580"/>
      <c r="C3" s="11"/>
      <c r="D3" s="557"/>
      <c r="E3" s="583" t="s">
        <v>586</v>
      </c>
      <c r="F3" s="584"/>
      <c r="G3" s="584"/>
      <c r="H3" s="585"/>
      <c r="I3" s="586" t="s">
        <v>587</v>
      </c>
      <c r="J3" s="587"/>
    </row>
    <row r="4" spans="1:10" ht="16.5" customHeight="1">
      <c r="A4" s="7"/>
      <c r="B4" s="483"/>
      <c r="C4" s="8"/>
      <c r="D4" s="478"/>
      <c r="E4" s="42" t="s">
        <v>588</v>
      </c>
      <c r="F4" s="282" t="s">
        <v>589</v>
      </c>
      <c r="G4" s="282" t="s">
        <v>590</v>
      </c>
      <c r="H4" s="282" t="s">
        <v>591</v>
      </c>
      <c r="I4" s="178" t="s">
        <v>592</v>
      </c>
      <c r="J4" s="283" t="s">
        <v>593</v>
      </c>
    </row>
    <row r="5" spans="1:10" ht="4.5" customHeight="1">
      <c r="A5" s="11"/>
      <c r="B5" s="69"/>
      <c r="C5" s="13"/>
      <c r="D5" s="69"/>
      <c r="E5" s="69"/>
      <c r="F5" s="51"/>
      <c r="G5" s="51"/>
      <c r="H5" s="51"/>
      <c r="I5" s="51"/>
      <c r="J5" s="284"/>
    </row>
    <row r="6" spans="1:10" ht="16.5" customHeight="1">
      <c r="A6" s="26"/>
      <c r="B6" s="16" t="s">
        <v>594</v>
      </c>
      <c r="C6" s="73"/>
      <c r="D6" s="285">
        <v>2220804</v>
      </c>
      <c r="E6" s="285">
        <f>SUM(F6:H6)</f>
        <v>1976989</v>
      </c>
      <c r="F6" s="285">
        <v>1592707</v>
      </c>
      <c r="G6" s="285">
        <v>379101</v>
      </c>
      <c r="H6" s="285">
        <v>5181</v>
      </c>
      <c r="I6" s="285">
        <v>240477</v>
      </c>
      <c r="J6" s="285">
        <v>3338</v>
      </c>
    </row>
    <row r="7" spans="1:10" ht="16.5" customHeight="1">
      <c r="A7" s="26"/>
      <c r="B7" s="72" t="s">
        <v>595</v>
      </c>
      <c r="C7" s="73"/>
      <c r="D7" s="285">
        <v>1973961</v>
      </c>
      <c r="E7" s="285">
        <f>SUM(F7:H7)</f>
        <v>1752741</v>
      </c>
      <c r="F7" s="285">
        <v>1394355</v>
      </c>
      <c r="G7" s="285">
        <v>353276</v>
      </c>
      <c r="H7" s="285">
        <v>5110</v>
      </c>
      <c r="I7" s="285">
        <v>218137</v>
      </c>
      <c r="J7" s="285">
        <v>3083</v>
      </c>
    </row>
    <row r="8" spans="1:10" ht="16.5" customHeight="1">
      <c r="A8" s="26"/>
      <c r="B8" s="72" t="s">
        <v>596</v>
      </c>
      <c r="C8" s="73"/>
      <c r="D8" s="285">
        <v>1762961</v>
      </c>
      <c r="E8" s="285">
        <f>SUM(F8:H9)</f>
        <v>1562574</v>
      </c>
      <c r="F8" s="285">
        <v>1232700</v>
      </c>
      <c r="G8" s="285">
        <v>324928</v>
      </c>
      <c r="H8" s="285">
        <v>4946</v>
      </c>
      <c r="I8" s="285">
        <v>197565</v>
      </c>
      <c r="J8" s="285">
        <v>2822</v>
      </c>
    </row>
    <row r="9" spans="1:10" ht="3" customHeight="1" thickBot="1">
      <c r="A9" s="27"/>
      <c r="B9" s="27"/>
      <c r="C9" s="28"/>
      <c r="D9" s="27"/>
      <c r="E9" s="27"/>
      <c r="F9" s="27"/>
      <c r="G9" s="286"/>
      <c r="H9" s="286"/>
      <c r="I9" s="286"/>
      <c r="J9" s="286"/>
    </row>
    <row r="10" ht="4.5" customHeight="1" thickTop="1"/>
    <row r="11" spans="2:10" ht="16.5" customHeight="1">
      <c r="B11" s="578"/>
      <c r="C11" s="578"/>
      <c r="D11" s="578"/>
      <c r="E11" s="578"/>
      <c r="F11" s="578"/>
      <c r="G11" s="578"/>
      <c r="H11" s="578"/>
      <c r="I11" s="578"/>
      <c r="J11" s="578"/>
    </row>
    <row r="12" spans="2:10" ht="16.5" customHeight="1">
      <c r="B12" s="578"/>
      <c r="C12" s="578"/>
      <c r="D12" s="578"/>
      <c r="E12" s="578"/>
      <c r="F12" s="578"/>
      <c r="G12" s="578"/>
      <c r="H12" s="578"/>
      <c r="I12" s="578"/>
      <c r="J12" s="578"/>
    </row>
  </sheetData>
  <sheetProtection/>
  <mergeCells count="8">
    <mergeCell ref="B11:J11"/>
    <mergeCell ref="B12:J12"/>
    <mergeCell ref="H1:J1"/>
    <mergeCell ref="B2:B4"/>
    <mergeCell ref="D2:D4"/>
    <mergeCell ref="E2:J2"/>
    <mergeCell ref="E3:H3"/>
    <mergeCell ref="I3:J3"/>
  </mergeCells>
  <printOptions horizontalCentered="1"/>
  <pageMargins left="0.5905511811023623" right="0.5905511811023623" top="1.45" bottom="0.5905511811023623" header="0.79" footer="0.5118110236220472"/>
  <pageSetup horizontalDpi="600" verticalDpi="600" orientation="portrait" paperSize="9" scale="125" r:id="rId1"/>
  <headerFooter alignWithMargins="0">
    <oddHeader>&amp;R&amp;10&amp;F 電話加入数（一般電話）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E7"/>
  <sheetViews>
    <sheetView zoomScale="125" zoomScaleNormal="125" zoomScalePageLayoutView="0" workbookViewId="0" topLeftCell="A1">
      <selection activeCell="E13" sqref="E13"/>
    </sheetView>
  </sheetViews>
  <sheetFormatPr defaultColWidth="9.33203125" defaultRowHeight="9.75"/>
  <cols>
    <col min="1" max="1" width="2" style="0" customWidth="1"/>
    <col min="2" max="2" width="26" style="0" customWidth="1"/>
    <col min="3" max="3" width="2.66015625" style="0" customWidth="1"/>
    <col min="4" max="5" width="31" style="0" customWidth="1"/>
  </cols>
  <sheetData>
    <row r="1" ht="4.5" customHeight="1" thickBot="1"/>
    <row r="2" spans="1:5" ht="16.5" customHeight="1" thickTop="1">
      <c r="A2" s="104"/>
      <c r="B2" s="104" t="s">
        <v>518</v>
      </c>
      <c r="C2" s="268"/>
      <c r="D2" s="287" t="s">
        <v>597</v>
      </c>
      <c r="E2" s="220" t="s">
        <v>598</v>
      </c>
    </row>
    <row r="3" spans="1:5" ht="4.5" customHeight="1">
      <c r="A3" s="109"/>
      <c r="B3" s="109"/>
      <c r="C3" s="288"/>
      <c r="D3" s="289"/>
      <c r="E3" s="109"/>
    </row>
    <row r="4" spans="1:5" ht="16.5" customHeight="1">
      <c r="A4" s="114"/>
      <c r="B4" s="227" t="s">
        <v>599</v>
      </c>
      <c r="C4" s="94"/>
      <c r="D4" s="74">
        <v>7982</v>
      </c>
      <c r="E4" s="290" t="s">
        <v>84</v>
      </c>
    </row>
    <row r="5" spans="1:5" ht="16.5" customHeight="1">
      <c r="A5" s="114"/>
      <c r="B5" s="229" t="s">
        <v>600</v>
      </c>
      <c r="C5" s="94"/>
      <c r="D5" s="74">
        <v>8599</v>
      </c>
      <c r="E5" s="290" t="s">
        <v>84</v>
      </c>
    </row>
    <row r="6" spans="1:5" ht="16.5" customHeight="1">
      <c r="A6" s="114"/>
      <c r="B6" s="229" t="s">
        <v>601</v>
      </c>
      <c r="C6" s="94"/>
      <c r="D6" s="74">
        <v>9162</v>
      </c>
      <c r="E6" s="290" t="s">
        <v>84</v>
      </c>
    </row>
    <row r="7" spans="1:5" ht="4.5" customHeight="1" thickBot="1">
      <c r="A7" s="120"/>
      <c r="B7" s="120"/>
      <c r="C7" s="230"/>
      <c r="D7" s="120"/>
      <c r="E7" s="120"/>
    </row>
    <row r="8" ht="4.5" customHeight="1" thickTop="1"/>
  </sheetData>
  <sheetProtection/>
  <printOptions horizontalCentered="1"/>
  <pageMargins left="0.5905511811023623" right="0.5905511811023623" top="1.17" bottom="0.5905511811023623" header="0.69" footer="0.5118110236220472"/>
  <pageSetup horizontalDpi="600" verticalDpi="600" orientation="portrait" paperSize="9" scale="145" r:id="rId1"/>
  <headerFooter alignWithMargins="0">
    <oddHeader>&amp;R&amp;9 &amp;F 電話加入数（携帯電話等）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zoomScale="130" zoomScaleNormal="130" zoomScalePageLayoutView="0" workbookViewId="0" topLeftCell="A1">
      <selection activeCell="G18" sqref="G18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6384" width="9.66015625" style="3" customWidth="1"/>
  </cols>
  <sheetData>
    <row r="1" ht="4.5" customHeight="1" thickBot="1"/>
    <row r="2" spans="1:10" ht="3" customHeight="1" thickTop="1">
      <c r="A2" s="40"/>
      <c r="B2" s="467" t="s">
        <v>0</v>
      </c>
      <c r="C2" s="475"/>
      <c r="D2" s="475"/>
      <c r="E2" s="475"/>
      <c r="F2" s="40"/>
      <c r="G2" s="477" t="s">
        <v>87</v>
      </c>
      <c r="H2" s="479" t="s">
        <v>86</v>
      </c>
      <c r="I2" s="41"/>
      <c r="J2" s="41"/>
    </row>
    <row r="3" spans="1:10" ht="21.75" customHeight="1">
      <c r="A3" s="34"/>
      <c r="B3" s="476"/>
      <c r="C3" s="476"/>
      <c r="D3" s="476"/>
      <c r="E3" s="476"/>
      <c r="F3" s="34"/>
      <c r="G3" s="478"/>
      <c r="H3" s="480"/>
      <c r="I3" s="9" t="s">
        <v>88</v>
      </c>
      <c r="J3" s="10" t="s">
        <v>89</v>
      </c>
    </row>
    <row r="4" spans="1:10" ht="3.75" customHeight="1">
      <c r="A4" s="12"/>
      <c r="B4" s="43"/>
      <c r="C4" s="43"/>
      <c r="D4" s="43"/>
      <c r="E4" s="43"/>
      <c r="F4" s="44"/>
      <c r="G4" s="43"/>
      <c r="H4" s="43"/>
      <c r="I4" s="45"/>
      <c r="J4" s="45"/>
    </row>
    <row r="5" spans="1:10" ht="9.75">
      <c r="A5" s="16" t="s">
        <v>38</v>
      </c>
      <c r="B5" s="471" t="s">
        <v>90</v>
      </c>
      <c r="C5" s="471"/>
      <c r="D5" s="472"/>
      <c r="E5" s="472"/>
      <c r="F5" s="17" t="s">
        <v>91</v>
      </c>
      <c r="G5" s="2"/>
      <c r="H5" s="2"/>
      <c r="I5" s="2"/>
      <c r="J5" s="2"/>
    </row>
    <row r="6" spans="1:10" ht="9" customHeight="1">
      <c r="A6" s="11"/>
      <c r="B6" s="11"/>
      <c r="C6" s="470" t="s">
        <v>64</v>
      </c>
      <c r="D6" s="470"/>
      <c r="E6" s="470"/>
      <c r="F6" s="17"/>
      <c r="G6" s="2">
        <v>10427909</v>
      </c>
      <c r="H6" s="2">
        <f>SUM(I6:J6)</f>
        <v>10597942</v>
      </c>
      <c r="I6" s="2">
        <v>9223201</v>
      </c>
      <c r="J6" s="2">
        <v>1374741</v>
      </c>
    </row>
    <row r="7" spans="1:10" ht="9" customHeight="1">
      <c r="A7" s="11"/>
      <c r="B7" s="11"/>
      <c r="C7" s="470" t="s">
        <v>19</v>
      </c>
      <c r="D7" s="470"/>
      <c r="E7" s="470"/>
      <c r="F7" s="17"/>
      <c r="G7" s="2">
        <v>3668959</v>
      </c>
      <c r="H7" s="2">
        <f>SUM(I7:J7)</f>
        <v>3663085</v>
      </c>
      <c r="I7" s="2">
        <v>2227490</v>
      </c>
      <c r="J7" s="2">
        <v>1435595</v>
      </c>
    </row>
    <row r="8" spans="1:10" ht="3.75" customHeight="1">
      <c r="A8" s="11"/>
      <c r="B8" s="11"/>
      <c r="C8" s="11"/>
      <c r="D8" s="11"/>
      <c r="E8" s="11"/>
      <c r="F8" s="17"/>
      <c r="G8" s="2"/>
      <c r="H8" s="2"/>
      <c r="I8" s="2"/>
      <c r="J8" s="2"/>
    </row>
    <row r="9" spans="1:10" ht="9.75">
      <c r="A9" s="16" t="s">
        <v>38</v>
      </c>
      <c r="B9" s="471" t="s">
        <v>92</v>
      </c>
      <c r="C9" s="471"/>
      <c r="D9" s="472"/>
      <c r="E9" s="472"/>
      <c r="F9" s="17" t="s">
        <v>91</v>
      </c>
      <c r="G9" s="2"/>
      <c r="H9" s="2"/>
      <c r="I9" s="2"/>
      <c r="J9" s="2"/>
    </row>
    <row r="10" spans="1:10" ht="9" customHeight="1">
      <c r="A10" s="11"/>
      <c r="B10" s="11"/>
      <c r="C10" s="470" t="s">
        <v>93</v>
      </c>
      <c r="D10" s="470"/>
      <c r="E10" s="470"/>
      <c r="F10" s="17"/>
      <c r="G10" s="2">
        <v>484747</v>
      </c>
      <c r="H10" s="2">
        <f>SUM(I10:J10)</f>
        <v>469107</v>
      </c>
      <c r="I10" s="2">
        <v>140622</v>
      </c>
      <c r="J10" s="2">
        <v>328485</v>
      </c>
    </row>
    <row r="11" spans="1:10" ht="9" customHeight="1">
      <c r="A11" s="11"/>
      <c r="B11" s="11"/>
      <c r="C11" s="470" t="s">
        <v>94</v>
      </c>
      <c r="D11" s="470"/>
      <c r="E11" s="470"/>
      <c r="F11" s="17"/>
      <c r="G11" s="2">
        <v>1326589</v>
      </c>
      <c r="H11" s="2">
        <f>SUM(I11:J11)</f>
        <v>1218775</v>
      </c>
      <c r="I11" s="2">
        <v>514061</v>
      </c>
      <c r="J11" s="2">
        <v>704714</v>
      </c>
    </row>
    <row r="12" spans="1:10" ht="9" customHeight="1">
      <c r="A12" s="11"/>
      <c r="B12" s="11"/>
      <c r="C12" s="470" t="s">
        <v>95</v>
      </c>
      <c r="D12" s="470"/>
      <c r="E12" s="470"/>
      <c r="F12" s="17"/>
      <c r="G12" s="2">
        <v>270082</v>
      </c>
      <c r="H12" s="2">
        <f>SUM(I12:J12)</f>
        <v>251410</v>
      </c>
      <c r="I12" s="2">
        <v>68473</v>
      </c>
      <c r="J12" s="2">
        <v>182937</v>
      </c>
    </row>
    <row r="13" spans="1:10" ht="5.25" customHeight="1" thickBot="1">
      <c r="A13" s="27"/>
      <c r="B13" s="27"/>
      <c r="C13" s="27"/>
      <c r="D13" s="27"/>
      <c r="E13" s="27"/>
      <c r="F13" s="28"/>
      <c r="G13" s="27"/>
      <c r="H13" s="27"/>
      <c r="I13" s="27"/>
      <c r="J13" s="27"/>
    </row>
    <row r="14" ht="3" customHeight="1" thickTop="1"/>
    <row r="15" ht="0.75" customHeight="1"/>
  </sheetData>
  <sheetProtection/>
  <mergeCells count="10">
    <mergeCell ref="C11:E11"/>
    <mergeCell ref="C12:E12"/>
    <mergeCell ref="B2:E3"/>
    <mergeCell ref="G2:G3"/>
    <mergeCell ref="H2:H3"/>
    <mergeCell ref="B5:E5"/>
    <mergeCell ref="C6:E6"/>
    <mergeCell ref="C7:E7"/>
    <mergeCell ref="B9:E9"/>
    <mergeCell ref="C10:E10"/>
  </mergeCells>
  <printOptions horizontalCentered="1"/>
  <pageMargins left="0.5905511811023623" right="0.5905511811023623" top="1.48" bottom="0.5905511811023623" header="0.8267716535433072" footer="0.5118110236220472"/>
  <pageSetup horizontalDpi="600" verticalDpi="600" orientation="portrait" paperSize="9" scale="145" r:id="rId1"/>
  <headerFooter alignWithMargins="0">
    <oddHeader>&amp;R&amp;9&amp;F　鉄道乗車人員（JR東海）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H8"/>
  <sheetViews>
    <sheetView zoomScale="200" zoomScaleNormal="200" zoomScalePageLayoutView="0" workbookViewId="0" topLeftCell="A1">
      <selection activeCell="E6" sqref="E6"/>
    </sheetView>
  </sheetViews>
  <sheetFormatPr defaultColWidth="9.33203125" defaultRowHeight="9.75"/>
  <cols>
    <col min="1" max="1" width="1.0078125" style="3" customWidth="1"/>
    <col min="2" max="2" width="12" style="3" customWidth="1"/>
    <col min="3" max="3" width="1.0078125" style="3" customWidth="1"/>
    <col min="4" max="7" width="15.33203125" style="3" customWidth="1"/>
    <col min="8" max="8" width="1.0078125" style="3" customWidth="1"/>
    <col min="9" max="16384" width="9.66015625" style="3" customWidth="1"/>
  </cols>
  <sheetData>
    <row r="1" ht="4.5" customHeight="1" thickBot="1"/>
    <row r="2" spans="1:8" ht="14.25" customHeight="1" thickTop="1">
      <c r="A2" s="38"/>
      <c r="B2" s="467" t="s">
        <v>398</v>
      </c>
      <c r="C2" s="38"/>
      <c r="D2" s="477" t="s">
        <v>602</v>
      </c>
      <c r="E2" s="588" t="s">
        <v>603</v>
      </c>
      <c r="F2" s="590" t="s">
        <v>604</v>
      </c>
      <c r="G2" s="464" t="s">
        <v>605</v>
      </c>
      <c r="H2" s="12"/>
    </row>
    <row r="3" spans="1:8" ht="14.25" customHeight="1">
      <c r="A3" s="34"/>
      <c r="B3" s="491"/>
      <c r="C3" s="48"/>
      <c r="D3" s="503"/>
      <c r="E3" s="589"/>
      <c r="F3" s="503"/>
      <c r="G3" s="493"/>
      <c r="H3" s="12"/>
    </row>
    <row r="4" spans="1:8" ht="6" customHeight="1">
      <c r="A4" s="12"/>
      <c r="B4" s="14"/>
      <c r="C4" s="86"/>
      <c r="D4" s="291"/>
      <c r="E4" s="14"/>
      <c r="F4" s="14"/>
      <c r="G4" s="14"/>
      <c r="H4" s="12"/>
    </row>
    <row r="5" spans="1:8" ht="16.5" customHeight="1">
      <c r="A5" s="26"/>
      <c r="B5" s="16" t="s">
        <v>567</v>
      </c>
      <c r="C5" s="26"/>
      <c r="D5" s="292">
        <v>55</v>
      </c>
      <c r="E5" s="74">
        <v>753</v>
      </c>
      <c r="F5" s="74">
        <v>1</v>
      </c>
      <c r="G5" s="293" t="s">
        <v>606</v>
      </c>
      <c r="H5" s="2"/>
    </row>
    <row r="6" spans="1:8" ht="16.5" customHeight="1">
      <c r="A6" s="33"/>
      <c r="B6" s="72" t="s">
        <v>607</v>
      </c>
      <c r="C6" s="26"/>
      <c r="D6" s="292">
        <v>55</v>
      </c>
      <c r="E6" s="74">
        <v>752</v>
      </c>
      <c r="F6" s="74">
        <v>1</v>
      </c>
      <c r="G6" s="293" t="s">
        <v>606</v>
      </c>
      <c r="H6" s="2"/>
    </row>
    <row r="7" spans="1:8" ht="16.5" customHeight="1">
      <c r="A7" s="33"/>
      <c r="B7" s="72" t="s">
        <v>86</v>
      </c>
      <c r="C7" s="26"/>
      <c r="D7" s="292">
        <v>55</v>
      </c>
      <c r="E7" s="74">
        <v>750</v>
      </c>
      <c r="F7" s="74">
        <v>0</v>
      </c>
      <c r="G7" s="293" t="s">
        <v>608</v>
      </c>
      <c r="H7" s="2"/>
    </row>
    <row r="8" spans="1:8" ht="3.75" customHeight="1" thickBot="1">
      <c r="A8" s="27"/>
      <c r="B8" s="27"/>
      <c r="C8" s="28"/>
      <c r="D8" s="28"/>
      <c r="E8" s="27"/>
      <c r="F8" s="27"/>
      <c r="G8" s="27"/>
      <c r="H8" s="33"/>
    </row>
    <row r="9" ht="10.5" thickTop="1"/>
  </sheetData>
  <sheetProtection/>
  <mergeCells count="5">
    <mergeCell ref="B2:B3"/>
    <mergeCell ref="D2:D3"/>
    <mergeCell ref="E2:E3"/>
    <mergeCell ref="F2:F3"/>
    <mergeCell ref="G2:G3"/>
  </mergeCells>
  <printOptions horizontalCentered="1"/>
  <pageMargins left="0.5905511811023623" right="0.5905511811023623" top="1.1811023622047245" bottom="0.5905511811023623" header="0.7086614173228347" footer="0.5118110236220472"/>
  <pageSetup horizontalDpi="600" verticalDpi="600" orientation="portrait" paperSize="9" scale="130" r:id="rId1"/>
  <headerFooter alignWithMargins="0">
    <oddHeader>&amp;R&amp;9&amp;F　支店数と郵便局数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M52"/>
  <sheetViews>
    <sheetView zoomScale="150" zoomScaleNormal="150" zoomScaleSheetLayoutView="100" zoomScalePageLayoutView="0" workbookViewId="0" topLeftCell="A1">
      <selection activeCell="F4" sqref="F4"/>
    </sheetView>
  </sheetViews>
  <sheetFormatPr defaultColWidth="9.33203125" defaultRowHeight="9.75"/>
  <cols>
    <col min="1" max="1" width="1.0078125" style="294" customWidth="1"/>
    <col min="2" max="2" width="2" style="294" customWidth="1"/>
    <col min="3" max="3" width="18" style="294" customWidth="1"/>
    <col min="4" max="5" width="1.0078125" style="294" customWidth="1"/>
    <col min="6" max="6" width="9.66015625" style="294" customWidth="1"/>
    <col min="7" max="7" width="2" style="294" customWidth="1"/>
    <col min="8" max="8" width="16.16015625" style="294" customWidth="1"/>
    <col min="9" max="9" width="1.0078125" style="294" customWidth="1"/>
    <col min="10" max="12" width="10" style="294" customWidth="1"/>
    <col min="13" max="16384" width="9.66015625" style="294" customWidth="1"/>
  </cols>
  <sheetData>
    <row r="1" ht="4.5" customHeight="1" thickBot="1"/>
    <row r="2" spans="1:12" ht="21.75" customHeight="1" thickTop="1">
      <c r="A2" s="38"/>
      <c r="B2" s="567" t="s">
        <v>609</v>
      </c>
      <c r="C2" s="567"/>
      <c r="D2" s="38"/>
      <c r="E2" s="37"/>
      <c r="F2" s="567" t="s">
        <v>610</v>
      </c>
      <c r="G2" s="567"/>
      <c r="H2" s="567"/>
      <c r="I2" s="150"/>
      <c r="J2" s="295" t="s">
        <v>611</v>
      </c>
      <c r="K2" s="296" t="s">
        <v>612</v>
      </c>
      <c r="L2" s="296" t="s">
        <v>613</v>
      </c>
    </row>
    <row r="3" spans="1:12" ht="9.75">
      <c r="A3" s="297"/>
      <c r="B3" s="297"/>
      <c r="C3" s="297"/>
      <c r="D3" s="297"/>
      <c r="E3" s="298"/>
      <c r="F3" s="297"/>
      <c r="G3" s="297"/>
      <c r="H3" s="297"/>
      <c r="I3" s="299"/>
      <c r="J3" s="297" t="s">
        <v>614</v>
      </c>
      <c r="K3" s="297" t="s">
        <v>614</v>
      </c>
      <c r="L3" s="297" t="s">
        <v>614</v>
      </c>
    </row>
    <row r="4" spans="1:12" ht="15" customHeight="1">
      <c r="A4" s="300"/>
      <c r="B4" s="166" t="s">
        <v>615</v>
      </c>
      <c r="C4" s="300"/>
      <c r="D4" s="300"/>
      <c r="E4" s="301"/>
      <c r="F4" s="302"/>
      <c r="G4" s="300"/>
      <c r="H4" s="300"/>
      <c r="I4" s="303"/>
      <c r="J4" s="304"/>
      <c r="K4" s="304"/>
      <c r="L4" s="304"/>
    </row>
    <row r="5" spans="1:12" ht="9.75">
      <c r="A5" s="11"/>
      <c r="B5" s="11" t="s">
        <v>616</v>
      </c>
      <c r="C5" s="18"/>
      <c r="D5" s="11"/>
      <c r="E5" s="305"/>
      <c r="F5" s="18"/>
      <c r="G5" s="11"/>
      <c r="H5" s="11"/>
      <c r="I5" s="17"/>
      <c r="J5" s="304"/>
      <c r="K5" s="304"/>
      <c r="L5" s="304"/>
    </row>
    <row r="6" spans="1:13" ht="9.75">
      <c r="A6" s="11"/>
      <c r="B6" s="11"/>
      <c r="C6" s="302" t="s">
        <v>617</v>
      </c>
      <c r="D6" s="11"/>
      <c r="E6" s="305"/>
      <c r="F6" s="18" t="s">
        <v>618</v>
      </c>
      <c r="G6" s="11"/>
      <c r="H6" s="11" t="s">
        <v>619</v>
      </c>
      <c r="I6" s="17"/>
      <c r="J6" s="304">
        <f>SUM(K6:L6)</f>
        <v>23274</v>
      </c>
      <c r="K6" s="304">
        <v>18799</v>
      </c>
      <c r="L6" s="304">
        <v>4475</v>
      </c>
      <c r="M6" s="306"/>
    </row>
    <row r="7" spans="1:13" ht="9.75">
      <c r="A7" s="11"/>
      <c r="B7" s="11"/>
      <c r="C7" s="11" t="s">
        <v>620</v>
      </c>
      <c r="D7" s="11"/>
      <c r="E7" s="305"/>
      <c r="F7" s="18" t="s">
        <v>452</v>
      </c>
      <c r="G7" s="11"/>
      <c r="H7" s="11" t="s">
        <v>621</v>
      </c>
      <c r="I7" s="17"/>
      <c r="J7" s="304">
        <f>SUM(K7:L7)</f>
        <v>12272</v>
      </c>
      <c r="K7" s="304">
        <v>9908</v>
      </c>
      <c r="L7" s="304">
        <v>2364</v>
      </c>
      <c r="M7" s="306"/>
    </row>
    <row r="8" spans="1:12" ht="4.5" customHeight="1">
      <c r="A8" s="11"/>
      <c r="B8" s="11"/>
      <c r="C8" s="18"/>
      <c r="D8" s="11"/>
      <c r="E8" s="305"/>
      <c r="F8" s="18"/>
      <c r="G8" s="11"/>
      <c r="H8" s="11"/>
      <c r="I8" s="17"/>
      <c r="J8" s="304"/>
      <c r="K8" s="304"/>
      <c r="L8" s="304"/>
    </row>
    <row r="9" spans="1:12" ht="9.75">
      <c r="A9" s="11"/>
      <c r="B9" s="11"/>
      <c r="C9" s="11" t="s">
        <v>620</v>
      </c>
      <c r="D9" s="11"/>
      <c r="E9" s="305"/>
      <c r="F9" s="18" t="s">
        <v>443</v>
      </c>
      <c r="G9" s="11"/>
      <c r="H9" s="11" t="s">
        <v>622</v>
      </c>
      <c r="I9" s="17"/>
      <c r="J9" s="304">
        <f aca="true" t="shared" si="0" ref="J9:J14">SUM(K9:L9)</f>
        <v>26115</v>
      </c>
      <c r="K9" s="304">
        <v>22130</v>
      </c>
      <c r="L9" s="304">
        <v>3985</v>
      </c>
    </row>
    <row r="10" spans="1:12" ht="9.75">
      <c r="A10" s="11"/>
      <c r="B10" s="11"/>
      <c r="C10" s="11" t="s">
        <v>620</v>
      </c>
      <c r="D10" s="11"/>
      <c r="E10" s="305"/>
      <c r="F10" s="307" t="s">
        <v>448</v>
      </c>
      <c r="G10" s="11"/>
      <c r="H10" s="11" t="s">
        <v>623</v>
      </c>
      <c r="I10" s="17"/>
      <c r="J10" s="304">
        <f t="shared" si="0"/>
        <v>27619</v>
      </c>
      <c r="K10" s="304">
        <v>23686</v>
      </c>
      <c r="L10" s="304">
        <v>3933</v>
      </c>
    </row>
    <row r="11" spans="1:13" ht="9.75">
      <c r="A11" s="11"/>
      <c r="B11" s="11"/>
      <c r="C11" s="11" t="s">
        <v>620</v>
      </c>
      <c r="D11" s="11"/>
      <c r="E11" s="305"/>
      <c r="F11" s="18" t="s">
        <v>444</v>
      </c>
      <c r="G11" s="11"/>
      <c r="H11" s="11" t="s">
        <v>624</v>
      </c>
      <c r="I11" s="17"/>
      <c r="J11" s="304">
        <f t="shared" si="0"/>
        <v>34708</v>
      </c>
      <c r="K11" s="304">
        <v>28592</v>
      </c>
      <c r="L11" s="304">
        <v>6116</v>
      </c>
      <c r="M11" s="306"/>
    </row>
    <row r="12" spans="1:13" ht="9.75">
      <c r="A12" s="11"/>
      <c r="B12" s="11"/>
      <c r="C12" s="11" t="s">
        <v>620</v>
      </c>
      <c r="D12" s="11"/>
      <c r="E12" s="305"/>
      <c r="F12" s="18" t="s">
        <v>452</v>
      </c>
      <c r="G12" s="11"/>
      <c r="H12" s="11" t="s">
        <v>625</v>
      </c>
      <c r="I12" s="17"/>
      <c r="J12" s="304">
        <f t="shared" si="0"/>
        <v>28666</v>
      </c>
      <c r="K12" s="304">
        <v>22620</v>
      </c>
      <c r="L12" s="304">
        <v>6046</v>
      </c>
      <c r="M12" s="306"/>
    </row>
    <row r="13" spans="1:12" ht="9.75">
      <c r="A13" s="11"/>
      <c r="B13" s="11"/>
      <c r="C13" s="302" t="s">
        <v>626</v>
      </c>
      <c r="D13" s="11"/>
      <c r="E13" s="305"/>
      <c r="F13" s="18" t="s">
        <v>627</v>
      </c>
      <c r="G13" s="11"/>
      <c r="H13" s="11" t="s">
        <v>628</v>
      </c>
      <c r="I13" s="17"/>
      <c r="J13" s="304">
        <f t="shared" si="0"/>
        <v>26498</v>
      </c>
      <c r="K13" s="304">
        <v>20185</v>
      </c>
      <c r="L13" s="304">
        <v>6313</v>
      </c>
    </row>
    <row r="14" spans="1:12" ht="9.75">
      <c r="A14" s="11"/>
      <c r="B14" s="11"/>
      <c r="C14" s="302" t="s">
        <v>629</v>
      </c>
      <c r="D14" s="11"/>
      <c r="E14" s="305"/>
      <c r="F14" s="308" t="s">
        <v>630</v>
      </c>
      <c r="G14" s="11"/>
      <c r="H14" s="11" t="s">
        <v>631</v>
      </c>
      <c r="I14" s="17"/>
      <c r="J14" s="304">
        <f t="shared" si="0"/>
        <v>14902</v>
      </c>
      <c r="K14" s="304">
        <v>12359</v>
      </c>
      <c r="L14" s="304">
        <v>2543</v>
      </c>
    </row>
    <row r="15" spans="1:12" ht="4.5" customHeight="1">
      <c r="A15" s="11"/>
      <c r="B15" s="11"/>
      <c r="C15" s="18"/>
      <c r="D15" s="11"/>
      <c r="E15" s="305"/>
      <c r="F15" s="18"/>
      <c r="G15" s="11"/>
      <c r="H15" s="11"/>
      <c r="I15" s="17"/>
      <c r="J15" s="304"/>
      <c r="K15" s="304"/>
      <c r="L15" s="304"/>
    </row>
    <row r="16" spans="1:12" ht="9.75">
      <c r="A16" s="11"/>
      <c r="B16" s="11"/>
      <c r="C16" s="302" t="s">
        <v>632</v>
      </c>
      <c r="D16" s="11"/>
      <c r="E16" s="305"/>
      <c r="F16" s="18" t="s">
        <v>633</v>
      </c>
      <c r="G16" s="11"/>
      <c r="H16" s="11" t="s">
        <v>634</v>
      </c>
      <c r="I16" s="17"/>
      <c r="J16" s="304">
        <f>SUM(K16:L16)</f>
        <v>37946</v>
      </c>
      <c r="K16" s="304">
        <v>29506</v>
      </c>
      <c r="L16" s="304">
        <v>8440</v>
      </c>
    </row>
    <row r="17" spans="1:12" ht="9.75">
      <c r="A17" s="11"/>
      <c r="B17" s="11"/>
      <c r="C17" s="302" t="s">
        <v>635</v>
      </c>
      <c r="D17" s="11"/>
      <c r="E17" s="305"/>
      <c r="F17" s="308" t="s">
        <v>636</v>
      </c>
      <c r="G17" s="11"/>
      <c r="H17" s="11" t="s">
        <v>637</v>
      </c>
      <c r="I17" s="17"/>
      <c r="J17" s="304">
        <f>SUM(K17:L17)</f>
        <v>17863</v>
      </c>
      <c r="K17" s="304">
        <v>7424</v>
      </c>
      <c r="L17" s="304">
        <v>10439</v>
      </c>
    </row>
    <row r="18" spans="1:12" ht="12.75" customHeight="1">
      <c r="A18" s="11"/>
      <c r="B18" s="11" t="s">
        <v>638</v>
      </c>
      <c r="C18" s="18"/>
      <c r="D18" s="11"/>
      <c r="E18" s="305"/>
      <c r="F18" s="18"/>
      <c r="G18" s="11"/>
      <c r="H18" s="11"/>
      <c r="I18" s="17"/>
      <c r="J18" s="304"/>
      <c r="K18" s="304"/>
      <c r="L18" s="304"/>
    </row>
    <row r="19" spans="1:12" ht="9.75">
      <c r="A19" s="11"/>
      <c r="B19" s="11"/>
      <c r="C19" s="18" t="s">
        <v>639</v>
      </c>
      <c r="D19" s="11"/>
      <c r="E19" s="305"/>
      <c r="F19" s="18" t="s">
        <v>444</v>
      </c>
      <c r="G19" s="11"/>
      <c r="H19" s="11" t="s">
        <v>640</v>
      </c>
      <c r="I19" s="17"/>
      <c r="J19" s="304">
        <f aca="true" t="shared" si="1" ref="J19:J31">SUM(K19:L19)</f>
        <v>7594</v>
      </c>
      <c r="K19" s="304">
        <v>6919</v>
      </c>
      <c r="L19" s="304">
        <v>675</v>
      </c>
    </row>
    <row r="20" spans="1:12" ht="9.75">
      <c r="A20" s="11"/>
      <c r="B20" s="11"/>
      <c r="C20" s="18" t="s">
        <v>641</v>
      </c>
      <c r="D20" s="11"/>
      <c r="E20" s="305"/>
      <c r="F20" s="18" t="s">
        <v>642</v>
      </c>
      <c r="G20" s="11"/>
      <c r="H20" s="11" t="s">
        <v>643</v>
      </c>
      <c r="I20" s="17"/>
      <c r="J20" s="304">
        <f t="shared" si="1"/>
        <v>18625</v>
      </c>
      <c r="K20" s="304">
        <v>15896</v>
      </c>
      <c r="L20" s="304">
        <v>2729</v>
      </c>
    </row>
    <row r="21" spans="1:12" ht="9.75">
      <c r="A21" s="11"/>
      <c r="B21" s="11"/>
      <c r="C21" s="11" t="s">
        <v>620</v>
      </c>
      <c r="D21" s="11"/>
      <c r="E21" s="305"/>
      <c r="F21" s="308" t="s">
        <v>644</v>
      </c>
      <c r="G21" s="142"/>
      <c r="H21" s="142" t="s">
        <v>645</v>
      </c>
      <c r="J21" s="304">
        <f t="shared" si="1"/>
        <v>5743</v>
      </c>
      <c r="K21" s="309">
        <v>5014</v>
      </c>
      <c r="L21" s="309">
        <v>729</v>
      </c>
    </row>
    <row r="22" spans="1:12" ht="9.75">
      <c r="A22" s="11"/>
      <c r="B22" s="11"/>
      <c r="C22" s="18" t="s">
        <v>646</v>
      </c>
      <c r="D22" s="11"/>
      <c r="E22" s="305"/>
      <c r="F22" s="18" t="s">
        <v>647</v>
      </c>
      <c r="G22" s="11"/>
      <c r="H22" s="11" t="s">
        <v>648</v>
      </c>
      <c r="I22" s="17"/>
      <c r="J22" s="304">
        <f t="shared" si="1"/>
        <v>15233</v>
      </c>
      <c r="K22" s="304">
        <v>13976</v>
      </c>
      <c r="L22" s="304">
        <v>1257</v>
      </c>
    </row>
    <row r="23" spans="1:12" ht="9.75">
      <c r="A23" s="11"/>
      <c r="B23" s="11"/>
      <c r="C23" s="18" t="s">
        <v>649</v>
      </c>
      <c r="D23" s="11"/>
      <c r="E23" s="305"/>
      <c r="F23" s="18" t="s">
        <v>453</v>
      </c>
      <c r="G23" s="11"/>
      <c r="H23" s="11" t="s">
        <v>650</v>
      </c>
      <c r="I23" s="17"/>
      <c r="J23" s="304">
        <f t="shared" si="1"/>
        <v>9072</v>
      </c>
      <c r="K23" s="304">
        <v>8317</v>
      </c>
      <c r="L23" s="304">
        <v>755</v>
      </c>
    </row>
    <row r="24" spans="1:12" ht="9.75">
      <c r="A24" s="11"/>
      <c r="B24" s="11"/>
      <c r="C24" s="18"/>
      <c r="D24" s="11"/>
      <c r="E24" s="305"/>
      <c r="F24" s="310" t="s">
        <v>651</v>
      </c>
      <c r="G24" s="311"/>
      <c r="H24" s="311" t="s">
        <v>652</v>
      </c>
      <c r="I24" s="17"/>
      <c r="J24" s="304">
        <f t="shared" si="1"/>
        <v>13876</v>
      </c>
      <c r="K24" s="304">
        <v>12241</v>
      </c>
      <c r="L24" s="304">
        <v>1635</v>
      </c>
    </row>
    <row r="25" spans="1:12" ht="9.75">
      <c r="A25" s="11"/>
      <c r="B25" s="11"/>
      <c r="C25" s="18" t="s">
        <v>653</v>
      </c>
      <c r="D25" s="11"/>
      <c r="E25" s="305"/>
      <c r="F25" s="18" t="s">
        <v>457</v>
      </c>
      <c r="G25" s="11"/>
      <c r="H25" s="11" t="s">
        <v>654</v>
      </c>
      <c r="I25" s="17"/>
      <c r="J25" s="304">
        <f t="shared" si="1"/>
        <v>11525</v>
      </c>
      <c r="K25" s="304">
        <v>9117</v>
      </c>
      <c r="L25" s="304">
        <v>2408</v>
      </c>
    </row>
    <row r="26" spans="1:12" ht="9.75">
      <c r="A26" s="11"/>
      <c r="B26" s="11"/>
      <c r="C26" s="18"/>
      <c r="D26" s="11"/>
      <c r="E26" s="305"/>
      <c r="F26" s="312" t="s">
        <v>655</v>
      </c>
      <c r="G26" s="11"/>
      <c r="H26" s="11" t="s">
        <v>656</v>
      </c>
      <c r="I26" s="17"/>
      <c r="J26" s="304">
        <f t="shared" si="1"/>
        <v>14062</v>
      </c>
      <c r="K26" s="304">
        <v>12319</v>
      </c>
      <c r="L26" s="304">
        <v>1743</v>
      </c>
    </row>
    <row r="27" spans="1:12" ht="9.75">
      <c r="A27" s="11"/>
      <c r="B27" s="11"/>
      <c r="C27" s="18" t="s">
        <v>657</v>
      </c>
      <c r="D27" s="11"/>
      <c r="E27" s="305"/>
      <c r="F27" s="18" t="s">
        <v>446</v>
      </c>
      <c r="G27" s="11"/>
      <c r="H27" s="11" t="s">
        <v>658</v>
      </c>
      <c r="I27" s="17"/>
      <c r="J27" s="304">
        <f t="shared" si="1"/>
        <v>33609</v>
      </c>
      <c r="K27" s="304">
        <v>29813</v>
      </c>
      <c r="L27" s="304">
        <v>3796</v>
      </c>
    </row>
    <row r="28" spans="1:12" ht="9.75">
      <c r="A28" s="11"/>
      <c r="B28" s="11"/>
      <c r="C28" s="18" t="s">
        <v>659</v>
      </c>
      <c r="D28" s="11"/>
      <c r="E28" s="305"/>
      <c r="F28" s="313" t="s">
        <v>630</v>
      </c>
      <c r="H28" s="142" t="s">
        <v>660</v>
      </c>
      <c r="J28" s="304">
        <f t="shared" si="1"/>
        <v>12454</v>
      </c>
      <c r="K28" s="309">
        <v>11074</v>
      </c>
      <c r="L28" s="309">
        <v>1380</v>
      </c>
    </row>
    <row r="29" spans="1:12" ht="9.75">
      <c r="A29" s="11"/>
      <c r="B29" s="11"/>
      <c r="C29" s="11" t="s">
        <v>620</v>
      </c>
      <c r="D29" s="11"/>
      <c r="E29" s="305"/>
      <c r="F29" s="18" t="s">
        <v>453</v>
      </c>
      <c r="G29" s="11"/>
      <c r="H29" s="11" t="s">
        <v>661</v>
      </c>
      <c r="I29" s="17"/>
      <c r="J29" s="304">
        <f t="shared" si="1"/>
        <v>6960</v>
      </c>
      <c r="K29" s="304">
        <v>6603</v>
      </c>
      <c r="L29" s="304">
        <v>357</v>
      </c>
    </row>
    <row r="30" spans="1:12" ht="9.75">
      <c r="A30" s="11"/>
      <c r="B30" s="11"/>
      <c r="C30" s="11" t="s">
        <v>620</v>
      </c>
      <c r="D30" s="11"/>
      <c r="E30" s="305"/>
      <c r="F30" s="308" t="s">
        <v>662</v>
      </c>
      <c r="G30" s="11"/>
      <c r="H30" s="11" t="s">
        <v>663</v>
      </c>
      <c r="I30" s="17"/>
      <c r="J30" s="304">
        <f t="shared" si="1"/>
        <v>22897</v>
      </c>
      <c r="K30" s="304">
        <v>19321</v>
      </c>
      <c r="L30" s="304">
        <v>3576</v>
      </c>
    </row>
    <row r="31" spans="1:12" ht="9.75">
      <c r="A31" s="11"/>
      <c r="B31" s="11"/>
      <c r="C31" s="18" t="s">
        <v>664</v>
      </c>
      <c r="D31" s="11"/>
      <c r="E31" s="305"/>
      <c r="F31" s="18" t="s">
        <v>443</v>
      </c>
      <c r="G31" s="11"/>
      <c r="H31" s="11" t="s">
        <v>665</v>
      </c>
      <c r="I31" s="17"/>
      <c r="J31" s="304">
        <f t="shared" si="1"/>
        <v>14480</v>
      </c>
      <c r="K31" s="304">
        <v>11461</v>
      </c>
      <c r="L31" s="304">
        <v>3019</v>
      </c>
    </row>
    <row r="32" spans="1:12" ht="12.75" customHeight="1">
      <c r="A32" s="11"/>
      <c r="B32" s="11" t="s">
        <v>666</v>
      </c>
      <c r="C32" s="18"/>
      <c r="D32" s="11"/>
      <c r="E32" s="305"/>
      <c r="F32" s="18"/>
      <c r="G32" s="11"/>
      <c r="H32" s="11"/>
      <c r="I32" s="17"/>
      <c r="J32" s="304"/>
      <c r="K32" s="304"/>
      <c r="L32" s="304"/>
    </row>
    <row r="33" spans="1:12" ht="9.75">
      <c r="A33" s="11"/>
      <c r="B33" s="11"/>
      <c r="C33" s="18" t="s">
        <v>667</v>
      </c>
      <c r="D33" s="11"/>
      <c r="E33" s="305"/>
      <c r="F33" s="18" t="s">
        <v>444</v>
      </c>
      <c r="G33" s="11"/>
      <c r="H33" s="11" t="s">
        <v>668</v>
      </c>
      <c r="I33" s="17"/>
      <c r="J33" s="304">
        <f>SUM(K33:L33)</f>
        <v>7902</v>
      </c>
      <c r="K33" s="304">
        <v>6937</v>
      </c>
      <c r="L33" s="304">
        <v>965</v>
      </c>
    </row>
    <row r="34" spans="1:12" ht="9.75">
      <c r="A34" s="11"/>
      <c r="B34" s="11"/>
      <c r="C34" s="18" t="s">
        <v>669</v>
      </c>
      <c r="D34" s="11"/>
      <c r="E34" s="305"/>
      <c r="F34" s="11" t="s">
        <v>620</v>
      </c>
      <c r="G34" s="11"/>
      <c r="H34" s="11" t="s">
        <v>670</v>
      </c>
      <c r="I34" s="17"/>
      <c r="J34" s="304">
        <f>SUM(K34:L34)</f>
        <v>15546</v>
      </c>
      <c r="K34" s="304">
        <v>13340</v>
      </c>
      <c r="L34" s="304">
        <v>2206</v>
      </c>
    </row>
    <row r="35" spans="1:12" ht="9.75">
      <c r="A35" s="11"/>
      <c r="B35" s="11"/>
      <c r="C35" s="18" t="s">
        <v>671</v>
      </c>
      <c r="D35" s="11"/>
      <c r="E35" s="305"/>
      <c r="F35" s="18" t="s">
        <v>445</v>
      </c>
      <c r="G35" s="11"/>
      <c r="H35" s="11" t="s">
        <v>672</v>
      </c>
      <c r="I35" s="17"/>
      <c r="J35" s="304">
        <f>SUM(K35:L35)</f>
        <v>25067</v>
      </c>
      <c r="K35" s="304">
        <v>19572</v>
      </c>
      <c r="L35" s="304">
        <v>5495</v>
      </c>
    </row>
    <row r="36" spans="1:12" ht="9.75">
      <c r="A36" s="11"/>
      <c r="B36" s="11"/>
      <c r="C36" s="18" t="s">
        <v>673</v>
      </c>
      <c r="D36" s="11"/>
      <c r="E36" s="305"/>
      <c r="F36" s="18" t="s">
        <v>446</v>
      </c>
      <c r="G36" s="11"/>
      <c r="H36" s="11" t="s">
        <v>674</v>
      </c>
      <c r="I36" s="17"/>
      <c r="J36" s="304">
        <f>SUM(K36:L36)</f>
        <v>10902</v>
      </c>
      <c r="K36" s="304">
        <v>10014</v>
      </c>
      <c r="L36" s="304">
        <v>888</v>
      </c>
    </row>
    <row r="37" spans="1:12" ht="4.5" customHeight="1">
      <c r="A37" s="11"/>
      <c r="B37" s="11"/>
      <c r="C37" s="18"/>
      <c r="D37" s="11"/>
      <c r="E37" s="305"/>
      <c r="F37" s="18"/>
      <c r="G37" s="11"/>
      <c r="H37" s="11"/>
      <c r="I37" s="17"/>
      <c r="J37" s="304"/>
      <c r="K37" s="304"/>
      <c r="L37" s="304"/>
    </row>
    <row r="38" spans="1:12" ht="9.75">
      <c r="A38" s="11"/>
      <c r="B38" s="11"/>
      <c r="C38" s="18" t="s">
        <v>675</v>
      </c>
      <c r="D38" s="11"/>
      <c r="E38" s="305"/>
      <c r="F38" s="18" t="s">
        <v>676</v>
      </c>
      <c r="G38" s="11"/>
      <c r="H38" s="11" t="s">
        <v>677</v>
      </c>
      <c r="I38" s="17"/>
      <c r="J38" s="304">
        <f>SUM(K38:L38)</f>
        <v>17583</v>
      </c>
      <c r="K38" s="304">
        <v>15656</v>
      </c>
      <c r="L38" s="304">
        <v>1927</v>
      </c>
    </row>
    <row r="39" spans="1:12" ht="9.75">
      <c r="A39" s="11"/>
      <c r="B39" s="11"/>
      <c r="C39" s="18" t="s">
        <v>678</v>
      </c>
      <c r="D39" s="11"/>
      <c r="E39" s="305"/>
      <c r="F39" s="18" t="s">
        <v>447</v>
      </c>
      <c r="G39" s="11"/>
      <c r="H39" s="11" t="s">
        <v>679</v>
      </c>
      <c r="I39" s="17"/>
      <c r="J39" s="304">
        <f>SUM(K39:L39)</f>
        <v>16054</v>
      </c>
      <c r="K39" s="304">
        <v>14218</v>
      </c>
      <c r="L39" s="304">
        <v>1836</v>
      </c>
    </row>
    <row r="40" spans="1:12" ht="12.75" customHeight="1">
      <c r="A40" s="11"/>
      <c r="B40" s="11" t="s">
        <v>680</v>
      </c>
      <c r="C40" s="18"/>
      <c r="D40" s="11"/>
      <c r="E40" s="305"/>
      <c r="F40" s="18"/>
      <c r="G40" s="11"/>
      <c r="H40" s="11"/>
      <c r="I40" s="17"/>
      <c r="J40" s="304"/>
      <c r="K40" s="304"/>
      <c r="L40" s="304"/>
    </row>
    <row r="41" spans="1:12" ht="9.75">
      <c r="A41" s="11"/>
      <c r="B41" s="11"/>
      <c r="C41" s="18" t="s">
        <v>681</v>
      </c>
      <c r="D41" s="11"/>
      <c r="E41" s="305"/>
      <c r="F41" s="18" t="s">
        <v>443</v>
      </c>
      <c r="G41" s="11"/>
      <c r="H41" s="314" t="s">
        <v>682</v>
      </c>
      <c r="I41" s="17"/>
      <c r="J41" s="304">
        <f aca="true" t="shared" si="2" ref="J41:J46">SUM(K41:L41)</f>
        <v>16106</v>
      </c>
      <c r="K41" s="304">
        <v>12314</v>
      </c>
      <c r="L41" s="304">
        <v>3792</v>
      </c>
    </row>
    <row r="42" spans="1:12" ht="9.75">
      <c r="A42" s="11"/>
      <c r="B42" s="11"/>
      <c r="C42" s="11" t="s">
        <v>620</v>
      </c>
      <c r="D42" s="11"/>
      <c r="E42" s="305"/>
      <c r="F42" s="308" t="s">
        <v>683</v>
      </c>
      <c r="G42" s="11"/>
      <c r="H42" s="11" t="s">
        <v>684</v>
      </c>
      <c r="I42" s="17"/>
      <c r="J42" s="304">
        <f t="shared" si="2"/>
        <v>14474</v>
      </c>
      <c r="K42" s="304">
        <v>12275</v>
      </c>
      <c r="L42" s="304">
        <v>2199</v>
      </c>
    </row>
    <row r="43" spans="1:12" ht="9.75">
      <c r="A43" s="11"/>
      <c r="B43" s="11"/>
      <c r="C43" s="11" t="s">
        <v>620</v>
      </c>
      <c r="D43" s="11"/>
      <c r="E43" s="305"/>
      <c r="F43" s="11" t="s">
        <v>620</v>
      </c>
      <c r="G43" s="11"/>
      <c r="H43" s="11" t="s">
        <v>685</v>
      </c>
      <c r="I43" s="17"/>
      <c r="J43" s="304">
        <f t="shared" si="2"/>
        <v>12423</v>
      </c>
      <c r="K43" s="304">
        <v>10086</v>
      </c>
      <c r="L43" s="304">
        <v>2337</v>
      </c>
    </row>
    <row r="44" spans="1:12" ht="9.75">
      <c r="A44" s="11"/>
      <c r="B44" s="11"/>
      <c r="C44" s="18" t="s">
        <v>686</v>
      </c>
      <c r="D44" s="11"/>
      <c r="E44" s="305"/>
      <c r="F44" s="308" t="s">
        <v>687</v>
      </c>
      <c r="G44" s="11"/>
      <c r="H44" s="11" t="s">
        <v>688</v>
      </c>
      <c r="I44" s="17"/>
      <c r="J44" s="304">
        <f t="shared" si="2"/>
        <v>7035</v>
      </c>
      <c r="K44" s="304">
        <v>5987</v>
      </c>
      <c r="L44" s="304">
        <v>1048</v>
      </c>
    </row>
    <row r="45" spans="1:12" ht="10.5" customHeight="1">
      <c r="A45" s="300"/>
      <c r="B45" s="11"/>
      <c r="C45" s="18" t="s">
        <v>689</v>
      </c>
      <c r="D45" s="11"/>
      <c r="E45" s="305"/>
      <c r="F45" s="18" t="s">
        <v>676</v>
      </c>
      <c r="G45" s="11"/>
      <c r="H45" s="11" t="s">
        <v>690</v>
      </c>
      <c r="I45" s="17"/>
      <c r="J45" s="304">
        <f t="shared" si="2"/>
        <v>9518</v>
      </c>
      <c r="K45" s="315">
        <v>8441</v>
      </c>
      <c r="L45" s="315">
        <v>1077</v>
      </c>
    </row>
    <row r="46" spans="1:12" ht="10.5" customHeight="1">
      <c r="A46" s="300"/>
      <c r="B46" s="11"/>
      <c r="C46" s="11" t="s">
        <v>620</v>
      </c>
      <c r="D46" s="11"/>
      <c r="E46" s="305"/>
      <c r="F46" s="18" t="s">
        <v>636</v>
      </c>
      <c r="G46" s="11"/>
      <c r="H46" s="11" t="s">
        <v>691</v>
      </c>
      <c r="I46" s="17"/>
      <c r="J46" s="304">
        <f t="shared" si="2"/>
        <v>14352</v>
      </c>
      <c r="K46" s="315">
        <v>13012</v>
      </c>
      <c r="L46" s="315">
        <v>1340</v>
      </c>
    </row>
    <row r="47" spans="1:12" ht="4.5" customHeight="1">
      <c r="A47" s="300"/>
      <c r="B47" s="11"/>
      <c r="C47" s="11"/>
      <c r="D47" s="11"/>
      <c r="E47" s="305"/>
      <c r="F47" s="18"/>
      <c r="G47" s="11"/>
      <c r="H47" s="11"/>
      <c r="I47" s="17"/>
      <c r="J47" s="304"/>
      <c r="K47" s="315"/>
      <c r="L47" s="315"/>
    </row>
    <row r="48" spans="1:12" ht="15" customHeight="1">
      <c r="A48" s="300"/>
      <c r="B48" s="166" t="s">
        <v>692</v>
      </c>
      <c r="C48" s="300"/>
      <c r="D48" s="300"/>
      <c r="E48" s="301"/>
      <c r="F48" s="302"/>
      <c r="G48" s="300"/>
      <c r="H48" s="300"/>
      <c r="I48" s="303"/>
      <c r="J48" s="304"/>
      <c r="K48" s="304"/>
      <c r="L48" s="304"/>
    </row>
    <row r="49" spans="1:12" ht="9.75">
      <c r="A49" s="11"/>
      <c r="B49" s="11" t="s">
        <v>616</v>
      </c>
      <c r="C49" s="11"/>
      <c r="D49" s="11"/>
      <c r="E49" s="305"/>
      <c r="F49" s="18"/>
      <c r="G49" s="11"/>
      <c r="H49" s="11"/>
      <c r="I49" s="17"/>
      <c r="J49" s="304"/>
      <c r="K49" s="304"/>
      <c r="L49" s="304"/>
    </row>
    <row r="50" spans="1:12" ht="10.5" customHeight="1">
      <c r="A50" s="11"/>
      <c r="B50" s="11"/>
      <c r="C50" s="302" t="s">
        <v>693</v>
      </c>
      <c r="D50" s="11"/>
      <c r="E50" s="305"/>
      <c r="F50" s="18" t="s">
        <v>470</v>
      </c>
      <c r="G50" s="11"/>
      <c r="H50" s="11" t="s">
        <v>694</v>
      </c>
      <c r="I50" s="17"/>
      <c r="J50" s="304">
        <f>SUM(K50:L50)</f>
        <v>18970</v>
      </c>
      <c r="K50" s="304">
        <v>13609</v>
      </c>
      <c r="L50" s="304">
        <v>5361</v>
      </c>
    </row>
    <row r="51" spans="1:12" ht="10.5" customHeight="1">
      <c r="A51" s="11"/>
      <c r="B51" s="11"/>
      <c r="C51" s="11" t="s">
        <v>620</v>
      </c>
      <c r="D51" s="11"/>
      <c r="E51" s="305"/>
      <c r="F51" s="11" t="s">
        <v>620</v>
      </c>
      <c r="G51" s="11"/>
      <c r="H51" s="11" t="s">
        <v>695</v>
      </c>
      <c r="I51" s="17"/>
      <c r="J51" s="304">
        <f>SUM(K51:L51)</f>
        <v>22801</v>
      </c>
      <c r="K51" s="304">
        <v>11210</v>
      </c>
      <c r="L51" s="304">
        <v>11591</v>
      </c>
    </row>
    <row r="52" spans="1:12" ht="4.5" customHeight="1" thickBot="1">
      <c r="A52" s="316"/>
      <c r="B52" s="316"/>
      <c r="C52" s="316"/>
      <c r="D52" s="317"/>
      <c r="E52" s="316"/>
      <c r="F52" s="316"/>
      <c r="G52" s="316"/>
      <c r="H52" s="316"/>
      <c r="I52" s="317"/>
      <c r="J52" s="316"/>
      <c r="K52" s="316"/>
      <c r="L52" s="316"/>
    </row>
    <row r="53" ht="4.5" customHeight="1" thickTop="1"/>
  </sheetData>
  <sheetProtection/>
  <mergeCells count="2">
    <mergeCell ref="B2:C2"/>
    <mergeCell ref="F2:H2"/>
  </mergeCells>
  <conditionalFormatting sqref="K45:L47">
    <cfRule type="expression" priority="1" dxfId="1" stopIfTrue="1">
      <formula>$AD45=2</formula>
    </cfRule>
  </conditionalFormatting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125" r:id="rId1"/>
  <headerFooter alignWithMargins="0">
    <oddHeader>&amp;R&amp;F　自動車類交通量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2:L58"/>
  <sheetViews>
    <sheetView zoomScale="140" zoomScaleNormal="140" zoomScalePageLayoutView="0" workbookViewId="0" topLeftCell="A1">
      <selection activeCell="M11" sqref="M11"/>
    </sheetView>
  </sheetViews>
  <sheetFormatPr defaultColWidth="9.33203125" defaultRowHeight="9.75"/>
  <cols>
    <col min="1" max="1" width="1.0078125" style="294" customWidth="1"/>
    <col min="2" max="2" width="2" style="294" customWidth="1"/>
    <col min="3" max="3" width="19.33203125" style="294" customWidth="1"/>
    <col min="4" max="5" width="1.0078125" style="294" customWidth="1"/>
    <col min="6" max="6" width="9.66015625" style="294" customWidth="1"/>
    <col min="7" max="7" width="2" style="294" customWidth="1"/>
    <col min="8" max="8" width="16.16015625" style="294" customWidth="1"/>
    <col min="9" max="9" width="1.0078125" style="294" customWidth="1"/>
    <col min="10" max="12" width="10" style="294" customWidth="1"/>
    <col min="13" max="16384" width="9.66015625" style="294" customWidth="1"/>
  </cols>
  <sheetData>
    <row r="1" ht="4.5" customHeight="1" thickBot="1"/>
    <row r="2" spans="1:12" ht="21.75" customHeight="1" thickTop="1">
      <c r="A2" s="38"/>
      <c r="B2" s="567" t="s">
        <v>609</v>
      </c>
      <c r="C2" s="567"/>
      <c r="D2" s="38"/>
      <c r="E2" s="37"/>
      <c r="F2" s="567" t="s">
        <v>610</v>
      </c>
      <c r="G2" s="567"/>
      <c r="H2" s="567"/>
      <c r="I2" s="150"/>
      <c r="J2" s="295" t="s">
        <v>611</v>
      </c>
      <c r="K2" s="296" t="s">
        <v>612</v>
      </c>
      <c r="L2" s="318" t="s">
        <v>613</v>
      </c>
    </row>
    <row r="3" spans="1:12" ht="9.75">
      <c r="A3" s="297"/>
      <c r="B3" s="297"/>
      <c r="C3" s="297"/>
      <c r="D3" s="297"/>
      <c r="E3" s="319"/>
      <c r="F3" s="320"/>
      <c r="G3" s="320"/>
      <c r="H3" s="320"/>
      <c r="I3" s="299"/>
      <c r="J3" s="320" t="s">
        <v>614</v>
      </c>
      <c r="K3" s="320" t="s">
        <v>614</v>
      </c>
      <c r="L3" s="320" t="s">
        <v>614</v>
      </c>
    </row>
    <row r="4" spans="1:12" ht="12.75" customHeight="1">
      <c r="A4" s="11"/>
      <c r="B4" s="11" t="s">
        <v>638</v>
      </c>
      <c r="C4" s="11"/>
      <c r="D4" s="11"/>
      <c r="E4" s="305"/>
      <c r="F4" s="18"/>
      <c r="G4" s="11"/>
      <c r="H4" s="11"/>
      <c r="I4" s="17"/>
      <c r="J4" s="304"/>
      <c r="K4" s="304"/>
      <c r="L4" s="304"/>
    </row>
    <row r="5" spans="1:12" ht="10.5" customHeight="1">
      <c r="A5" s="11"/>
      <c r="B5" s="11"/>
      <c r="C5" s="18" t="s">
        <v>696</v>
      </c>
      <c r="D5" s="11"/>
      <c r="E5" s="305"/>
      <c r="F5" s="18" t="s">
        <v>474</v>
      </c>
      <c r="G5" s="11"/>
      <c r="H5" s="11" t="s">
        <v>697</v>
      </c>
      <c r="I5" s="17"/>
      <c r="J5" s="304">
        <f>SUM(K5:L5)</f>
        <v>4155</v>
      </c>
      <c r="K5" s="304">
        <v>3739</v>
      </c>
      <c r="L5" s="304">
        <v>416</v>
      </c>
    </row>
    <row r="6" spans="1:12" ht="10.5" customHeight="1">
      <c r="A6" s="11"/>
      <c r="B6" s="11"/>
      <c r="C6" s="18" t="s">
        <v>698</v>
      </c>
      <c r="D6" s="11"/>
      <c r="E6" s="305"/>
      <c r="F6" s="18" t="s">
        <v>470</v>
      </c>
      <c r="G6" s="11"/>
      <c r="H6" s="11" t="s">
        <v>699</v>
      </c>
      <c r="I6" s="17"/>
      <c r="J6" s="304">
        <f>SUM(K6:L6)</f>
        <v>24051</v>
      </c>
      <c r="K6" s="304">
        <v>14237</v>
      </c>
      <c r="L6" s="304">
        <v>9814</v>
      </c>
    </row>
    <row r="7" spans="1:12" ht="10.5" customHeight="1">
      <c r="A7" s="11"/>
      <c r="B7" s="11"/>
      <c r="C7" s="11" t="s">
        <v>620</v>
      </c>
      <c r="D7" s="11"/>
      <c r="E7" s="305"/>
      <c r="F7" s="11" t="s">
        <v>620</v>
      </c>
      <c r="G7" s="11"/>
      <c r="H7" s="11" t="s">
        <v>700</v>
      </c>
      <c r="I7" s="17"/>
      <c r="J7" s="304">
        <f>SUM(K7:L7)</f>
        <v>30976</v>
      </c>
      <c r="K7" s="304">
        <v>18166</v>
      </c>
      <c r="L7" s="304">
        <v>12810</v>
      </c>
    </row>
    <row r="8" spans="1:12" ht="10.5" customHeight="1">
      <c r="A8" s="11"/>
      <c r="B8" s="11"/>
      <c r="C8" s="18" t="s">
        <v>639</v>
      </c>
      <c r="D8" s="11"/>
      <c r="E8" s="305"/>
      <c r="F8" s="18" t="s">
        <v>472</v>
      </c>
      <c r="G8" s="11"/>
      <c r="H8" s="11" t="s">
        <v>701</v>
      </c>
      <c r="I8" s="17"/>
      <c r="J8" s="304">
        <f>SUM(K8:L8)</f>
        <v>21549</v>
      </c>
      <c r="K8" s="304">
        <v>19181</v>
      </c>
      <c r="L8" s="304">
        <v>2368</v>
      </c>
    </row>
    <row r="9" spans="1:12" ht="10.5" customHeight="1">
      <c r="A9" s="11"/>
      <c r="B9" s="11"/>
      <c r="C9" s="11" t="s">
        <v>620</v>
      </c>
      <c r="D9" s="11"/>
      <c r="E9" s="305"/>
      <c r="F9" s="11" t="s">
        <v>620</v>
      </c>
      <c r="G9" s="11"/>
      <c r="H9" s="11" t="s">
        <v>702</v>
      </c>
      <c r="I9" s="17"/>
      <c r="J9" s="304">
        <f>SUM(K9:L9)</f>
        <v>16518</v>
      </c>
      <c r="K9" s="304">
        <v>14468</v>
      </c>
      <c r="L9" s="304">
        <v>2050</v>
      </c>
    </row>
    <row r="10" spans="1:12" ht="4.5" customHeight="1">
      <c r="A10" s="11"/>
      <c r="B10" s="11"/>
      <c r="C10" s="11"/>
      <c r="D10" s="11"/>
      <c r="E10" s="305"/>
      <c r="F10" s="18"/>
      <c r="G10" s="11"/>
      <c r="H10" s="11"/>
      <c r="I10" s="17"/>
      <c r="J10" s="304"/>
      <c r="K10" s="304"/>
      <c r="L10" s="304"/>
    </row>
    <row r="11" spans="1:12" ht="10.5" customHeight="1">
      <c r="A11" s="11"/>
      <c r="B11" s="11"/>
      <c r="C11" s="18" t="s">
        <v>703</v>
      </c>
      <c r="D11" s="11"/>
      <c r="E11" s="305"/>
      <c r="F11" s="18" t="s">
        <v>474</v>
      </c>
      <c r="G11" s="11"/>
      <c r="H11" s="11" t="s">
        <v>704</v>
      </c>
      <c r="I11" s="17"/>
      <c r="J11" s="304">
        <f>SUM(K11:L11)</f>
        <v>18649</v>
      </c>
      <c r="K11" s="304">
        <v>16568</v>
      </c>
      <c r="L11" s="304">
        <v>2081</v>
      </c>
    </row>
    <row r="12" spans="1:12" ht="10.5" customHeight="1">
      <c r="A12" s="11"/>
      <c r="B12" s="11"/>
      <c r="C12" s="11" t="s">
        <v>620</v>
      </c>
      <c r="D12" s="11"/>
      <c r="E12" s="305"/>
      <c r="F12" s="11" t="s">
        <v>620</v>
      </c>
      <c r="G12" s="11"/>
      <c r="H12" s="11" t="s">
        <v>705</v>
      </c>
      <c r="I12" s="17"/>
      <c r="J12" s="304">
        <f>SUM(K12:L12)</f>
        <v>10856</v>
      </c>
      <c r="K12" s="304">
        <v>9681</v>
      </c>
      <c r="L12" s="304">
        <v>1175</v>
      </c>
    </row>
    <row r="13" spans="1:12" ht="10.5" customHeight="1">
      <c r="A13" s="11"/>
      <c r="B13" s="11"/>
      <c r="C13" s="11" t="s">
        <v>620</v>
      </c>
      <c r="D13" s="11"/>
      <c r="E13" s="305"/>
      <c r="F13" s="18" t="s">
        <v>476</v>
      </c>
      <c r="G13" s="11"/>
      <c r="H13" s="11" t="s">
        <v>706</v>
      </c>
      <c r="I13" s="17"/>
      <c r="J13" s="304">
        <f>SUM(K13:L13)</f>
        <v>14526</v>
      </c>
      <c r="K13" s="304">
        <v>12407</v>
      </c>
      <c r="L13" s="304">
        <v>2119</v>
      </c>
    </row>
    <row r="14" spans="1:12" ht="10.5" customHeight="1">
      <c r="A14" s="11"/>
      <c r="B14" s="11"/>
      <c r="C14" s="18" t="s">
        <v>641</v>
      </c>
      <c r="D14" s="11"/>
      <c r="E14" s="305"/>
      <c r="F14" s="11" t="s">
        <v>620</v>
      </c>
      <c r="G14" s="11"/>
      <c r="H14" s="11" t="s">
        <v>707</v>
      </c>
      <c r="I14" s="17"/>
      <c r="J14" s="304">
        <f>SUM(K14:L14)</f>
        <v>11812</v>
      </c>
      <c r="K14" s="304">
        <v>10334</v>
      </c>
      <c r="L14" s="304">
        <v>1478</v>
      </c>
    </row>
    <row r="15" spans="1:12" ht="10.5" customHeight="1">
      <c r="A15" s="11"/>
      <c r="B15" s="11"/>
      <c r="C15" s="18" t="s">
        <v>657</v>
      </c>
      <c r="D15" s="11"/>
      <c r="E15" s="305"/>
      <c r="F15" s="18" t="s">
        <v>475</v>
      </c>
      <c r="G15" s="11"/>
      <c r="H15" s="11" t="s">
        <v>708</v>
      </c>
      <c r="I15" s="17"/>
      <c r="J15" s="304">
        <f>SUM(K15:L15)</f>
        <v>15770</v>
      </c>
      <c r="K15" s="304">
        <v>13889</v>
      </c>
      <c r="L15" s="304">
        <v>1881</v>
      </c>
    </row>
    <row r="16" spans="1:12" ht="4.5" customHeight="1">
      <c r="A16" s="11"/>
      <c r="B16" s="11"/>
      <c r="C16" s="11"/>
      <c r="D16" s="11"/>
      <c r="E16" s="305"/>
      <c r="F16" s="18"/>
      <c r="G16" s="11"/>
      <c r="H16" s="11"/>
      <c r="I16" s="17"/>
      <c r="J16" s="304"/>
      <c r="K16" s="304"/>
      <c r="L16" s="304"/>
    </row>
    <row r="17" spans="1:12" ht="10.5" customHeight="1">
      <c r="A17" s="11"/>
      <c r="B17" s="11"/>
      <c r="C17" s="18" t="s">
        <v>664</v>
      </c>
      <c r="D17" s="11"/>
      <c r="E17" s="305"/>
      <c r="F17" s="18" t="s">
        <v>473</v>
      </c>
      <c r="G17" s="11"/>
      <c r="H17" s="11" t="s">
        <v>709</v>
      </c>
      <c r="I17" s="17"/>
      <c r="J17" s="304">
        <f>SUM(K17:L17)</f>
        <v>14811</v>
      </c>
      <c r="K17" s="304">
        <v>11915</v>
      </c>
      <c r="L17" s="304">
        <v>2896</v>
      </c>
    </row>
    <row r="18" spans="1:12" ht="12.75" customHeight="1">
      <c r="A18" s="11"/>
      <c r="B18" s="11" t="s">
        <v>666</v>
      </c>
      <c r="C18" s="11"/>
      <c r="D18" s="11"/>
      <c r="E18" s="305"/>
      <c r="F18" s="18"/>
      <c r="G18" s="11"/>
      <c r="H18" s="11"/>
      <c r="I18" s="17"/>
      <c r="J18" s="304"/>
      <c r="K18" s="304"/>
      <c r="L18" s="304"/>
    </row>
    <row r="19" spans="1:12" ht="10.5" customHeight="1">
      <c r="A19" s="11"/>
      <c r="B19" s="11"/>
      <c r="C19" s="18" t="s">
        <v>710</v>
      </c>
      <c r="D19" s="11"/>
      <c r="E19" s="305"/>
      <c r="F19" s="18" t="s">
        <v>471</v>
      </c>
      <c r="G19" s="11"/>
      <c r="H19" s="11" t="s">
        <v>711</v>
      </c>
      <c r="I19" s="17"/>
      <c r="J19" s="304">
        <f>SUM(K19:L19)</f>
        <v>9286</v>
      </c>
      <c r="K19" s="304">
        <v>6038</v>
      </c>
      <c r="L19" s="304">
        <v>3248</v>
      </c>
    </row>
    <row r="20" spans="1:12" ht="10.5" customHeight="1">
      <c r="A20" s="11"/>
      <c r="B20" s="11"/>
      <c r="C20" s="11" t="s">
        <v>620</v>
      </c>
      <c r="D20" s="11"/>
      <c r="E20" s="305"/>
      <c r="F20" s="18" t="s">
        <v>472</v>
      </c>
      <c r="G20" s="11"/>
      <c r="H20" s="11" t="s">
        <v>712</v>
      </c>
      <c r="I20" s="17"/>
      <c r="J20" s="304">
        <f>SUM(K20:L20)</f>
        <v>12233</v>
      </c>
      <c r="K20" s="304">
        <v>8564</v>
      </c>
      <c r="L20" s="304">
        <v>3669</v>
      </c>
    </row>
    <row r="21" spans="1:12" ht="10.5" customHeight="1">
      <c r="A21" s="11"/>
      <c r="B21" s="11"/>
      <c r="C21" s="11" t="s">
        <v>620</v>
      </c>
      <c r="D21" s="11"/>
      <c r="E21" s="305"/>
      <c r="F21" s="18" t="s">
        <v>473</v>
      </c>
      <c r="G21" s="11"/>
      <c r="H21" s="11" t="s">
        <v>713</v>
      </c>
      <c r="I21" s="17"/>
      <c r="J21" s="304">
        <f>SUM(K21:L21)</f>
        <v>11589</v>
      </c>
      <c r="K21" s="304">
        <v>8337</v>
      </c>
      <c r="L21" s="304">
        <v>3252</v>
      </c>
    </row>
    <row r="22" spans="1:12" ht="12.75" customHeight="1">
      <c r="A22" s="11"/>
      <c r="B22" s="11" t="s">
        <v>680</v>
      </c>
      <c r="C22" s="11"/>
      <c r="D22" s="11"/>
      <c r="E22" s="305"/>
      <c r="F22" s="18"/>
      <c r="G22" s="11"/>
      <c r="H22" s="11"/>
      <c r="I22" s="17"/>
      <c r="J22" s="304"/>
      <c r="K22" s="304"/>
      <c r="L22" s="304"/>
    </row>
    <row r="23" spans="1:12" ht="10.5" customHeight="1">
      <c r="A23" s="11"/>
      <c r="B23" s="11"/>
      <c r="C23" s="18" t="s">
        <v>681</v>
      </c>
      <c r="D23" s="11"/>
      <c r="E23" s="305"/>
      <c r="F23" s="18" t="s">
        <v>471</v>
      </c>
      <c r="G23" s="11"/>
      <c r="H23" s="11" t="s">
        <v>714</v>
      </c>
      <c r="I23" s="17"/>
      <c r="J23" s="304">
        <f>SUM(K23:L23)</f>
        <v>28808</v>
      </c>
      <c r="K23" s="304">
        <v>23047</v>
      </c>
      <c r="L23" s="304">
        <v>5761</v>
      </c>
    </row>
    <row r="24" spans="1:12" ht="10.5" customHeight="1">
      <c r="A24" s="11"/>
      <c r="B24" s="11"/>
      <c r="C24" s="18" t="s">
        <v>715</v>
      </c>
      <c r="D24" s="11"/>
      <c r="E24" s="305"/>
      <c r="F24" s="18" t="s">
        <v>472</v>
      </c>
      <c r="G24" s="11"/>
      <c r="H24" s="11" t="s">
        <v>716</v>
      </c>
      <c r="I24" s="17"/>
      <c r="J24" s="304">
        <f>SUM(K24:L24)</f>
        <v>5443</v>
      </c>
      <c r="K24" s="304">
        <v>4776</v>
      </c>
      <c r="L24" s="304">
        <v>667</v>
      </c>
    </row>
    <row r="25" spans="1:12" ht="10.5" customHeight="1">
      <c r="A25" s="11"/>
      <c r="B25" s="11"/>
      <c r="C25" s="11" t="s">
        <v>620</v>
      </c>
      <c r="D25" s="11"/>
      <c r="E25" s="305"/>
      <c r="F25" s="18" t="s">
        <v>471</v>
      </c>
      <c r="G25" s="11"/>
      <c r="H25" s="11" t="s">
        <v>717</v>
      </c>
      <c r="I25" s="17"/>
      <c r="J25" s="304">
        <f>SUM(K25:L25)</f>
        <v>12686</v>
      </c>
      <c r="K25" s="304">
        <v>11609</v>
      </c>
      <c r="L25" s="304">
        <v>1077</v>
      </c>
    </row>
    <row r="26" spans="1:12" ht="12.75" customHeight="1">
      <c r="A26" s="11"/>
      <c r="B26" s="11" t="s">
        <v>718</v>
      </c>
      <c r="C26" s="11"/>
      <c r="D26" s="11"/>
      <c r="E26" s="305"/>
      <c r="F26" s="18"/>
      <c r="G26" s="11"/>
      <c r="H26" s="11"/>
      <c r="I26" s="17"/>
      <c r="J26" s="304"/>
      <c r="K26" s="304"/>
      <c r="L26" s="304"/>
    </row>
    <row r="27" spans="1:12" ht="10.5" customHeight="1">
      <c r="A27" s="11"/>
      <c r="B27" s="11"/>
      <c r="C27" s="18" t="s">
        <v>719</v>
      </c>
      <c r="D27" s="11"/>
      <c r="E27" s="305"/>
      <c r="F27" s="18" t="s">
        <v>474</v>
      </c>
      <c r="G27" s="11"/>
      <c r="H27" s="11" t="s">
        <v>720</v>
      </c>
      <c r="I27" s="17"/>
      <c r="J27" s="304">
        <f>SUM(K27:L27)</f>
        <v>12942</v>
      </c>
      <c r="K27" s="304">
        <v>9641</v>
      </c>
      <c r="L27" s="304">
        <v>3301</v>
      </c>
    </row>
    <row r="28" spans="1:12" ht="4.5" customHeight="1">
      <c r="A28" s="11"/>
      <c r="B28" s="11"/>
      <c r="C28" s="11"/>
      <c r="D28" s="11"/>
      <c r="E28" s="305"/>
      <c r="F28" s="18"/>
      <c r="G28" s="11"/>
      <c r="H28" s="11"/>
      <c r="I28" s="17"/>
      <c r="J28" s="304"/>
      <c r="K28" s="304"/>
      <c r="L28" s="304"/>
    </row>
    <row r="29" spans="1:12" ht="15" customHeight="1">
      <c r="A29" s="300"/>
      <c r="B29" s="166" t="s">
        <v>721</v>
      </c>
      <c r="C29" s="300"/>
      <c r="D29" s="300"/>
      <c r="E29" s="301"/>
      <c r="F29" s="302"/>
      <c r="G29" s="300"/>
      <c r="H29" s="300"/>
      <c r="I29" s="303"/>
      <c r="J29" s="304"/>
      <c r="K29" s="304"/>
      <c r="L29" s="304"/>
    </row>
    <row r="30" spans="1:12" ht="15" customHeight="1">
      <c r="A30" s="300"/>
      <c r="B30" s="11" t="s">
        <v>616</v>
      </c>
      <c r="C30" s="18"/>
      <c r="D30" s="11"/>
      <c r="E30" s="305"/>
      <c r="F30" s="18"/>
      <c r="G30" s="11"/>
      <c r="H30" s="11"/>
      <c r="I30" s="17"/>
      <c r="J30" s="304"/>
      <c r="K30" s="304"/>
      <c r="L30" s="304"/>
    </row>
    <row r="31" spans="1:12" ht="10.5" customHeight="1">
      <c r="A31" s="300"/>
      <c r="B31" s="11"/>
      <c r="C31" s="302" t="s">
        <v>722</v>
      </c>
      <c r="D31" s="11"/>
      <c r="E31" s="305"/>
      <c r="F31" s="18" t="s">
        <v>480</v>
      </c>
      <c r="G31" s="11"/>
      <c r="H31" s="11" t="s">
        <v>723</v>
      </c>
      <c r="I31" s="17"/>
      <c r="J31" s="304">
        <f>SUM(K31:L31)</f>
        <v>12518</v>
      </c>
      <c r="K31" s="304">
        <v>10721</v>
      </c>
      <c r="L31" s="304">
        <v>1797</v>
      </c>
    </row>
    <row r="32" spans="1:12" ht="3" customHeight="1">
      <c r="A32" s="300"/>
      <c r="B32" s="11"/>
      <c r="C32" s="18"/>
      <c r="D32" s="11"/>
      <c r="E32" s="305"/>
      <c r="F32" s="18"/>
      <c r="G32" s="11"/>
      <c r="H32" s="11"/>
      <c r="I32" s="17"/>
      <c r="J32" s="304"/>
      <c r="K32" s="304"/>
      <c r="L32" s="304"/>
    </row>
    <row r="33" spans="1:12" ht="10.5" customHeight="1">
      <c r="A33" s="300"/>
      <c r="B33" s="11"/>
      <c r="C33" s="18" t="s">
        <v>724</v>
      </c>
      <c r="D33" s="11"/>
      <c r="E33" s="305"/>
      <c r="F33" s="18" t="s">
        <v>480</v>
      </c>
      <c r="G33" s="11"/>
      <c r="H33" s="11" t="s">
        <v>725</v>
      </c>
      <c r="I33" s="17"/>
      <c r="J33" s="304">
        <f>SUM(K33:L33)</f>
        <v>2220</v>
      </c>
      <c r="K33" s="304">
        <v>2123</v>
      </c>
      <c r="L33" s="304">
        <v>97</v>
      </c>
    </row>
    <row r="34" spans="1:12" ht="2.25" customHeight="1">
      <c r="A34" s="300"/>
      <c r="B34" s="11"/>
      <c r="C34" s="18"/>
      <c r="D34" s="11"/>
      <c r="E34" s="305"/>
      <c r="F34" s="18"/>
      <c r="G34" s="11"/>
      <c r="H34" s="11"/>
      <c r="I34" s="17"/>
      <c r="J34" s="304"/>
      <c r="K34" s="304"/>
      <c r="L34" s="304"/>
    </row>
    <row r="35" spans="1:12" ht="9.75" customHeight="1">
      <c r="A35" s="300"/>
      <c r="B35" s="11" t="s">
        <v>638</v>
      </c>
      <c r="C35" s="18"/>
      <c r="D35" s="11"/>
      <c r="E35" s="305"/>
      <c r="F35" s="18"/>
      <c r="G35" s="11"/>
      <c r="H35" s="11"/>
      <c r="I35" s="17"/>
      <c r="J35" s="304"/>
      <c r="K35" s="304"/>
      <c r="L35" s="304"/>
    </row>
    <row r="36" spans="1:12" ht="9.75" customHeight="1">
      <c r="A36" s="300"/>
      <c r="B36" s="11"/>
      <c r="C36" s="18" t="s">
        <v>726</v>
      </c>
      <c r="D36" s="11"/>
      <c r="E36" s="305"/>
      <c r="F36" s="18" t="s">
        <v>481</v>
      </c>
      <c r="G36" s="11"/>
      <c r="H36" s="11" t="s">
        <v>727</v>
      </c>
      <c r="I36" s="17"/>
      <c r="J36" s="304">
        <f aca="true" t="shared" si="0" ref="J36:J44">SUM(K36:L36)</f>
        <v>10259</v>
      </c>
      <c r="K36" s="304">
        <v>8357</v>
      </c>
      <c r="L36" s="304">
        <v>1902</v>
      </c>
    </row>
    <row r="37" spans="1:12" ht="9.75" customHeight="1">
      <c r="A37" s="300"/>
      <c r="B37" s="11"/>
      <c r="C37" s="18"/>
      <c r="D37" s="11"/>
      <c r="E37" s="305"/>
      <c r="F37" s="18" t="s">
        <v>482</v>
      </c>
      <c r="G37" s="11"/>
      <c r="H37" s="11" t="s">
        <v>728</v>
      </c>
      <c r="I37" s="17"/>
      <c r="J37" s="304">
        <f t="shared" si="0"/>
        <v>4269</v>
      </c>
      <c r="K37" s="304">
        <v>3404</v>
      </c>
      <c r="L37" s="304">
        <v>865</v>
      </c>
    </row>
    <row r="38" spans="1:12" ht="3" customHeight="1">
      <c r="A38" s="300"/>
      <c r="B38" s="11"/>
      <c r="C38" s="11"/>
      <c r="D38" s="11"/>
      <c r="E38" s="305"/>
      <c r="F38" s="308"/>
      <c r="G38" s="142"/>
      <c r="H38" s="142"/>
      <c r="I38" s="321"/>
      <c r="J38" s="304">
        <f t="shared" si="0"/>
        <v>0</v>
      </c>
      <c r="K38" s="309"/>
      <c r="L38" s="309"/>
    </row>
    <row r="39" spans="1:12" ht="9.75" customHeight="1">
      <c r="A39" s="300"/>
      <c r="B39" s="11"/>
      <c r="C39" s="308" t="s">
        <v>729</v>
      </c>
      <c r="D39" s="11"/>
      <c r="E39" s="305"/>
      <c r="F39" s="18" t="s">
        <v>482</v>
      </c>
      <c r="G39" s="11"/>
      <c r="H39" s="11" t="s">
        <v>730</v>
      </c>
      <c r="I39" s="17"/>
      <c r="J39" s="304">
        <f t="shared" si="0"/>
        <v>11425</v>
      </c>
      <c r="K39" s="304">
        <v>8883</v>
      </c>
      <c r="L39" s="304">
        <v>2542</v>
      </c>
    </row>
    <row r="40" spans="1:12" ht="9.75" customHeight="1">
      <c r="A40" s="300"/>
      <c r="B40" s="11"/>
      <c r="C40" s="18"/>
      <c r="D40" s="11"/>
      <c r="E40" s="305"/>
      <c r="F40" s="18" t="s">
        <v>482</v>
      </c>
      <c r="G40" s="11"/>
      <c r="H40" s="11" t="s">
        <v>731</v>
      </c>
      <c r="I40" s="17"/>
      <c r="J40" s="304">
        <f t="shared" si="0"/>
        <v>16264</v>
      </c>
      <c r="K40" s="304">
        <v>13606</v>
      </c>
      <c r="L40" s="304">
        <v>2658</v>
      </c>
    </row>
    <row r="41" spans="1:12" ht="9.75" customHeight="1">
      <c r="A41" s="300"/>
      <c r="B41" s="11"/>
      <c r="C41" s="18"/>
      <c r="D41" s="11"/>
      <c r="E41" s="305"/>
      <c r="F41" s="18" t="s">
        <v>482</v>
      </c>
      <c r="G41" s="311"/>
      <c r="H41" s="311" t="s">
        <v>732</v>
      </c>
      <c r="I41" s="17"/>
      <c r="J41" s="304">
        <f t="shared" si="0"/>
        <v>11877</v>
      </c>
      <c r="K41" s="304">
        <v>10537</v>
      </c>
      <c r="L41" s="304">
        <v>1340</v>
      </c>
    </row>
    <row r="42" spans="1:12" ht="3" customHeight="1">
      <c r="A42" s="322"/>
      <c r="B42" s="11"/>
      <c r="C42" s="18"/>
      <c r="D42" s="11"/>
      <c r="E42" s="305"/>
      <c r="F42" s="18"/>
      <c r="G42" s="11"/>
      <c r="H42" s="11"/>
      <c r="I42" s="17"/>
      <c r="J42" s="304">
        <f t="shared" si="0"/>
        <v>0</v>
      </c>
      <c r="K42" s="304"/>
      <c r="L42" s="304"/>
    </row>
    <row r="43" spans="2:12" ht="9.75" customHeight="1">
      <c r="B43" s="11"/>
      <c r="C43" s="308" t="s">
        <v>733</v>
      </c>
      <c r="D43" s="11"/>
      <c r="E43" s="305"/>
      <c r="F43" s="18" t="s">
        <v>481</v>
      </c>
      <c r="G43" s="11"/>
      <c r="H43" s="11" t="s">
        <v>734</v>
      </c>
      <c r="I43" s="17"/>
      <c r="J43" s="304">
        <f t="shared" si="0"/>
        <v>9120</v>
      </c>
      <c r="K43" s="304">
        <v>8026</v>
      </c>
      <c r="L43" s="304">
        <v>1094</v>
      </c>
    </row>
    <row r="44" spans="2:12" ht="9.75" customHeight="1">
      <c r="B44" s="11"/>
      <c r="C44" s="18"/>
      <c r="D44" s="11"/>
      <c r="E44" s="305"/>
      <c r="F44" s="18" t="s">
        <v>481</v>
      </c>
      <c r="G44" s="11"/>
      <c r="H44" s="11" t="s">
        <v>735</v>
      </c>
      <c r="I44" s="17"/>
      <c r="J44" s="304">
        <f t="shared" si="0"/>
        <v>7308</v>
      </c>
      <c r="K44" s="304">
        <v>6339</v>
      </c>
      <c r="L44" s="304">
        <v>969</v>
      </c>
    </row>
    <row r="45" spans="4:9" ht="3" customHeight="1">
      <c r="D45" s="321"/>
      <c r="I45" s="321"/>
    </row>
    <row r="46" spans="2:12" ht="9.75" customHeight="1">
      <c r="B46" s="294" t="s">
        <v>736</v>
      </c>
      <c r="C46" s="18"/>
      <c r="D46" s="11"/>
      <c r="E46" s="305"/>
      <c r="F46" s="18"/>
      <c r="G46" s="11"/>
      <c r="H46" s="11"/>
      <c r="I46" s="17"/>
      <c r="J46" s="304"/>
      <c r="K46" s="304"/>
      <c r="L46" s="304"/>
    </row>
    <row r="47" spans="3:12" ht="9.75" customHeight="1">
      <c r="C47" s="308" t="s">
        <v>737</v>
      </c>
      <c r="D47" s="11"/>
      <c r="E47" s="305"/>
      <c r="F47" s="18" t="s">
        <v>482</v>
      </c>
      <c r="G47" s="11"/>
      <c r="H47" s="11" t="s">
        <v>738</v>
      </c>
      <c r="I47" s="17"/>
      <c r="J47" s="304">
        <f>SUM(K47:L47)</f>
        <v>6582</v>
      </c>
      <c r="K47" s="304">
        <v>4808</v>
      </c>
      <c r="L47" s="304">
        <v>1774</v>
      </c>
    </row>
    <row r="48" spans="3:12" ht="9.75" customHeight="1">
      <c r="C48" s="18"/>
      <c r="D48" s="11"/>
      <c r="E48" s="305"/>
      <c r="F48" s="18" t="s">
        <v>739</v>
      </c>
      <c r="G48" s="11"/>
      <c r="H48" s="11" t="s">
        <v>740</v>
      </c>
      <c r="I48" s="17"/>
      <c r="J48" s="304">
        <f>SUM(K48:L48)</f>
        <v>7275</v>
      </c>
      <c r="K48" s="304">
        <v>6687</v>
      </c>
      <c r="L48" s="304">
        <v>588</v>
      </c>
    </row>
    <row r="49" spans="3:12" ht="9.75" customHeight="1">
      <c r="C49" s="18"/>
      <c r="D49" s="11"/>
      <c r="E49" s="305"/>
      <c r="F49" s="18" t="s">
        <v>633</v>
      </c>
      <c r="G49" s="11"/>
      <c r="H49" s="11" t="s">
        <v>741</v>
      </c>
      <c r="I49" s="17"/>
      <c r="J49" s="304">
        <f>SUM(K49:L49)</f>
        <v>7528</v>
      </c>
      <c r="K49" s="304">
        <v>6679</v>
      </c>
      <c r="L49" s="304">
        <v>849</v>
      </c>
    </row>
    <row r="50" spans="3:12" ht="3" customHeight="1">
      <c r="C50" s="18"/>
      <c r="D50" s="11"/>
      <c r="E50" s="305"/>
      <c r="F50" s="18"/>
      <c r="G50" s="11"/>
      <c r="H50" s="11"/>
      <c r="I50" s="17"/>
      <c r="J50" s="304"/>
      <c r="K50" s="304"/>
      <c r="L50" s="304"/>
    </row>
    <row r="51" spans="3:12" ht="9.75" customHeight="1">
      <c r="C51" s="308" t="s">
        <v>742</v>
      </c>
      <c r="D51" s="11"/>
      <c r="E51" s="305"/>
      <c r="F51" s="308" t="s">
        <v>633</v>
      </c>
      <c r="G51" s="11"/>
      <c r="H51" s="11" t="s">
        <v>743</v>
      </c>
      <c r="I51" s="17"/>
      <c r="J51" s="304">
        <f>SUM(K51:L51)</f>
        <v>3560</v>
      </c>
      <c r="K51" s="304">
        <v>3238</v>
      </c>
      <c r="L51" s="304">
        <v>322</v>
      </c>
    </row>
    <row r="52" spans="3:12" ht="9.75" customHeight="1">
      <c r="C52" s="18"/>
      <c r="D52" s="11"/>
      <c r="E52" s="305"/>
      <c r="F52" s="308" t="s">
        <v>633</v>
      </c>
      <c r="G52" s="11"/>
      <c r="H52" s="11" t="s">
        <v>744</v>
      </c>
      <c r="I52" s="17"/>
      <c r="J52" s="304">
        <f>SUM(K52:L52)</f>
        <v>3800</v>
      </c>
      <c r="K52" s="304">
        <v>3637</v>
      </c>
      <c r="L52" s="304">
        <v>163</v>
      </c>
    </row>
    <row r="53" spans="3:12" ht="9.75" customHeight="1">
      <c r="C53" s="18"/>
      <c r="D53" s="11"/>
      <c r="E53" s="305"/>
      <c r="F53" s="308" t="s">
        <v>633</v>
      </c>
      <c r="G53" s="11"/>
      <c r="H53" s="11" t="s">
        <v>745</v>
      </c>
      <c r="I53" s="17"/>
      <c r="J53" s="304">
        <f>SUM(K53:L53)</f>
        <v>2276</v>
      </c>
      <c r="K53" s="304">
        <v>2170</v>
      </c>
      <c r="L53" s="304">
        <v>106</v>
      </c>
    </row>
    <row r="54" spans="3:12" ht="3" customHeight="1">
      <c r="C54" s="18"/>
      <c r="D54" s="11"/>
      <c r="E54" s="305"/>
      <c r="F54" s="308"/>
      <c r="G54" s="11"/>
      <c r="H54" s="11"/>
      <c r="I54" s="17"/>
      <c r="J54" s="304"/>
      <c r="K54" s="304"/>
      <c r="L54" s="304"/>
    </row>
    <row r="55" spans="3:12" ht="9.75">
      <c r="C55" s="308" t="s">
        <v>746</v>
      </c>
      <c r="D55" s="18"/>
      <c r="E55" s="323"/>
      <c r="F55" s="308" t="s">
        <v>633</v>
      </c>
      <c r="G55" s="11"/>
      <c r="H55" s="314" t="s">
        <v>747</v>
      </c>
      <c r="I55" s="17"/>
      <c r="J55" s="304">
        <f>SUM(K55:L55)</f>
        <v>648</v>
      </c>
      <c r="K55" s="304">
        <v>583</v>
      </c>
      <c r="L55" s="304">
        <v>65</v>
      </c>
    </row>
    <row r="56" spans="3:12" ht="9.75">
      <c r="C56" s="18"/>
      <c r="D56" s="18"/>
      <c r="E56" s="323"/>
      <c r="F56" s="308" t="s">
        <v>633</v>
      </c>
      <c r="G56" s="11"/>
      <c r="H56" s="11" t="s">
        <v>748</v>
      </c>
      <c r="I56" s="17"/>
      <c r="J56" s="304">
        <f>SUM(K56:L56)</f>
        <v>1191</v>
      </c>
      <c r="K56" s="304">
        <v>1112</v>
      </c>
      <c r="L56" s="304">
        <v>79</v>
      </c>
    </row>
    <row r="57" spans="3:12" ht="9.75">
      <c r="C57" s="18"/>
      <c r="D57" s="18"/>
      <c r="E57" s="323"/>
      <c r="F57" s="308" t="s">
        <v>633</v>
      </c>
      <c r="G57" s="11"/>
      <c r="H57" s="11" t="s">
        <v>749</v>
      </c>
      <c r="I57" s="17"/>
      <c r="J57" s="304">
        <f>SUM(K57:L57)</f>
        <v>4236</v>
      </c>
      <c r="K57" s="304">
        <v>3948</v>
      </c>
      <c r="L57" s="304">
        <v>288</v>
      </c>
    </row>
    <row r="58" spans="1:12" ht="4.5" customHeight="1" thickBot="1">
      <c r="A58" s="316"/>
      <c r="B58" s="316"/>
      <c r="C58" s="316"/>
      <c r="D58" s="317"/>
      <c r="E58" s="316"/>
      <c r="F58" s="316"/>
      <c r="G58" s="316"/>
      <c r="H58" s="316"/>
      <c r="I58" s="317"/>
      <c r="J58" s="316"/>
      <c r="K58" s="316"/>
      <c r="L58" s="316"/>
    </row>
    <row r="59" ht="10.5" thickTop="1"/>
  </sheetData>
  <sheetProtection/>
  <mergeCells count="2">
    <mergeCell ref="B2:C2"/>
    <mergeCell ref="F2:H2"/>
  </mergeCells>
  <printOptions horizontalCentered="1"/>
  <pageMargins left="0.5905511811023623" right="0.5905511811023623" top="0.78" bottom="0.5905511811023623" header="0.5118110236220472" footer="0.5118110236220472"/>
  <pageSetup horizontalDpi="600" verticalDpi="600" orientation="portrait" paperSize="9" scale="130" r:id="rId1"/>
  <headerFooter alignWithMargins="0">
    <oddHeader>&amp;R&amp;F　自動車類交通量（つづき・２頁目）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L56"/>
  <sheetViews>
    <sheetView zoomScale="140" zoomScaleNormal="140" zoomScalePageLayoutView="0" workbookViewId="0" topLeftCell="A1">
      <selection activeCell="N8" sqref="N8"/>
    </sheetView>
  </sheetViews>
  <sheetFormatPr defaultColWidth="9.33203125" defaultRowHeight="9.75"/>
  <cols>
    <col min="1" max="1" width="1.0078125" style="294" customWidth="1"/>
    <col min="2" max="2" width="2" style="294" customWidth="1"/>
    <col min="3" max="3" width="18" style="294" customWidth="1"/>
    <col min="4" max="5" width="1.0078125" style="294" customWidth="1"/>
    <col min="6" max="6" width="9.66015625" style="294" customWidth="1"/>
    <col min="7" max="7" width="2" style="294" customWidth="1"/>
    <col min="8" max="8" width="16.16015625" style="294" customWidth="1"/>
    <col min="9" max="9" width="1.0078125" style="294" customWidth="1"/>
    <col min="10" max="12" width="10" style="294" customWidth="1"/>
    <col min="13" max="16384" width="9.66015625" style="294" customWidth="1"/>
  </cols>
  <sheetData>
    <row r="1" ht="4.5" customHeight="1" thickBot="1"/>
    <row r="2" spans="1:12" ht="21.75" customHeight="1" thickTop="1">
      <c r="A2" s="4"/>
      <c r="B2" s="567" t="s">
        <v>609</v>
      </c>
      <c r="C2" s="591"/>
      <c r="D2" s="4"/>
      <c r="E2" s="324"/>
      <c r="F2" s="567" t="s">
        <v>610</v>
      </c>
      <c r="G2" s="567"/>
      <c r="H2" s="567"/>
      <c r="I2" s="5"/>
      <c r="J2" s="295" t="s">
        <v>611</v>
      </c>
      <c r="K2" s="296" t="s">
        <v>612</v>
      </c>
      <c r="L2" s="296" t="s">
        <v>613</v>
      </c>
    </row>
    <row r="3" spans="1:12" ht="9.75">
      <c r="A3" s="325"/>
      <c r="B3" s="325"/>
      <c r="C3" s="325"/>
      <c r="D3" s="325"/>
      <c r="E3" s="326"/>
      <c r="F3" s="325"/>
      <c r="G3" s="325"/>
      <c r="H3" s="325"/>
      <c r="I3" s="327"/>
      <c r="J3" s="325" t="s">
        <v>614</v>
      </c>
      <c r="K3" s="325" t="s">
        <v>614</v>
      </c>
      <c r="L3" s="325" t="s">
        <v>614</v>
      </c>
    </row>
    <row r="4" spans="1:12" ht="18.75" customHeight="1">
      <c r="A4" s="328"/>
      <c r="B4" s="592" t="s">
        <v>750</v>
      </c>
      <c r="C4" s="592"/>
      <c r="D4" s="300"/>
      <c r="E4" s="301"/>
      <c r="F4" s="302"/>
      <c r="G4" s="300"/>
      <c r="H4" s="300"/>
      <c r="I4" s="303"/>
      <c r="J4" s="304"/>
      <c r="K4" s="304"/>
      <c r="L4" s="304"/>
    </row>
    <row r="5" spans="1:12" ht="9.75">
      <c r="A5" s="328"/>
      <c r="B5" s="11" t="s">
        <v>616</v>
      </c>
      <c r="C5" s="11"/>
      <c r="D5" s="11"/>
      <c r="E5" s="305"/>
      <c r="F5" s="18"/>
      <c r="G5" s="11"/>
      <c r="H5" s="11"/>
      <c r="I5" s="17"/>
      <c r="J5" s="304"/>
      <c r="K5" s="304"/>
      <c r="L5" s="304"/>
    </row>
    <row r="6" spans="1:12" ht="9.75">
      <c r="A6" s="328"/>
      <c r="B6" s="11"/>
      <c r="C6" s="302" t="s">
        <v>617</v>
      </c>
      <c r="D6" s="11"/>
      <c r="E6" s="305"/>
      <c r="F6" s="18" t="s">
        <v>751</v>
      </c>
      <c r="G6" s="11"/>
      <c r="H6" s="11" t="s">
        <v>752</v>
      </c>
      <c r="I6" s="17"/>
      <c r="J6" s="304">
        <f>SUM(K6:L6)</f>
        <v>12760</v>
      </c>
      <c r="K6" s="304">
        <v>11638</v>
      </c>
      <c r="L6" s="304">
        <v>1122</v>
      </c>
    </row>
    <row r="7" spans="1:12" ht="9.75">
      <c r="A7" s="328"/>
      <c r="B7" s="11"/>
      <c r="C7" s="302" t="s">
        <v>753</v>
      </c>
      <c r="D7" s="11"/>
      <c r="E7" s="305"/>
      <c r="F7" s="18" t="s">
        <v>497</v>
      </c>
      <c r="G7" s="11"/>
      <c r="H7" s="11" t="s">
        <v>754</v>
      </c>
      <c r="I7" s="17"/>
      <c r="J7" s="304">
        <f>SUM(K7:L7)</f>
        <v>23660</v>
      </c>
      <c r="K7" s="304">
        <v>20668</v>
      </c>
      <c r="L7" s="304">
        <v>2992</v>
      </c>
    </row>
    <row r="8" spans="1:12" ht="9.75">
      <c r="A8" s="328"/>
      <c r="B8" s="11"/>
      <c r="C8" s="11" t="s">
        <v>620</v>
      </c>
      <c r="D8" s="11"/>
      <c r="E8" s="305"/>
      <c r="F8" s="11" t="s">
        <v>620</v>
      </c>
      <c r="G8" s="11"/>
      <c r="H8" s="11" t="s">
        <v>755</v>
      </c>
      <c r="I8" s="17"/>
      <c r="J8" s="304">
        <f>SUM(K8:L8)</f>
        <v>24942</v>
      </c>
      <c r="K8" s="304">
        <v>18640</v>
      </c>
      <c r="L8" s="304">
        <v>6302</v>
      </c>
    </row>
    <row r="9" spans="1:12" ht="9.75">
      <c r="A9" s="328"/>
      <c r="B9" s="11"/>
      <c r="C9" s="11" t="s">
        <v>620</v>
      </c>
      <c r="D9" s="11"/>
      <c r="E9" s="305"/>
      <c r="F9" s="18" t="s">
        <v>484</v>
      </c>
      <c r="G9" s="11"/>
      <c r="H9" s="11" t="s">
        <v>756</v>
      </c>
      <c r="I9" s="17"/>
      <c r="J9" s="304">
        <f>SUM(K9:L9)</f>
        <v>30953</v>
      </c>
      <c r="K9" s="304">
        <v>22130</v>
      </c>
      <c r="L9" s="304">
        <v>8823</v>
      </c>
    </row>
    <row r="10" spans="1:12" ht="3.75" customHeight="1">
      <c r="A10" s="328"/>
      <c r="B10" s="11"/>
      <c r="C10" s="11"/>
      <c r="D10" s="11"/>
      <c r="E10" s="305"/>
      <c r="F10" s="18"/>
      <c r="G10" s="11"/>
      <c r="H10" s="11"/>
      <c r="I10" s="17"/>
      <c r="J10" s="304"/>
      <c r="K10" s="304"/>
      <c r="L10" s="304"/>
    </row>
    <row r="11" spans="1:12" ht="9.75">
      <c r="A11" s="328"/>
      <c r="B11" s="11"/>
      <c r="C11" s="302" t="s">
        <v>757</v>
      </c>
      <c r="D11" s="11"/>
      <c r="E11" s="305"/>
      <c r="F11" s="18" t="s">
        <v>461</v>
      </c>
      <c r="G11" s="11"/>
      <c r="H11" s="11" t="s">
        <v>758</v>
      </c>
      <c r="I11" s="17"/>
      <c r="J11" s="304">
        <f>SUM(K11:L11)</f>
        <v>23793</v>
      </c>
      <c r="K11" s="304">
        <v>21968</v>
      </c>
      <c r="L11" s="304">
        <v>1825</v>
      </c>
    </row>
    <row r="12" spans="1:12" ht="9.75">
      <c r="A12" s="328"/>
      <c r="B12" s="11"/>
      <c r="C12" s="11" t="s">
        <v>620</v>
      </c>
      <c r="D12" s="11"/>
      <c r="E12" s="305"/>
      <c r="F12" s="18" t="s">
        <v>498</v>
      </c>
      <c r="G12" s="11"/>
      <c r="H12" s="11" t="s">
        <v>759</v>
      </c>
      <c r="I12" s="17"/>
      <c r="J12" s="304">
        <f>SUM(K12:L12)</f>
        <v>24338</v>
      </c>
      <c r="K12" s="304">
        <v>22177</v>
      </c>
      <c r="L12" s="304">
        <v>2161</v>
      </c>
    </row>
    <row r="13" spans="1:12" ht="9.75">
      <c r="A13" s="328"/>
      <c r="B13" s="11"/>
      <c r="C13" s="11" t="s">
        <v>620</v>
      </c>
      <c r="D13" s="11"/>
      <c r="E13" s="305"/>
      <c r="F13" s="18" t="s">
        <v>500</v>
      </c>
      <c r="G13" s="11"/>
      <c r="H13" s="11" t="s">
        <v>760</v>
      </c>
      <c r="I13" s="17"/>
      <c r="J13" s="304">
        <f>SUM(K13:L13)</f>
        <v>21716</v>
      </c>
      <c r="K13" s="304">
        <v>18986</v>
      </c>
      <c r="L13" s="304">
        <v>2730</v>
      </c>
    </row>
    <row r="14" spans="1:12" ht="9.75">
      <c r="A14" s="328"/>
      <c r="B14" s="11"/>
      <c r="C14" s="11" t="s">
        <v>620</v>
      </c>
      <c r="D14" s="11"/>
      <c r="E14" s="305"/>
      <c r="F14" s="18" t="s">
        <v>497</v>
      </c>
      <c r="G14" s="11"/>
      <c r="H14" s="11" t="s">
        <v>761</v>
      </c>
      <c r="I14" s="17"/>
      <c r="J14" s="304">
        <f>SUM(K14:L14)</f>
        <v>18518</v>
      </c>
      <c r="K14" s="304">
        <v>14885</v>
      </c>
      <c r="L14" s="304">
        <v>3633</v>
      </c>
    </row>
    <row r="15" spans="1:12" ht="3" customHeight="1">
      <c r="A15" s="328"/>
      <c r="B15" s="11"/>
      <c r="C15" s="11"/>
      <c r="D15" s="11"/>
      <c r="E15" s="305"/>
      <c r="F15" s="18"/>
      <c r="G15" s="11"/>
      <c r="H15" s="11"/>
      <c r="I15" s="17"/>
      <c r="J15" s="304"/>
      <c r="K15" s="304"/>
      <c r="L15" s="304"/>
    </row>
    <row r="16" spans="1:12" ht="9.75">
      <c r="A16" s="328"/>
      <c r="B16" s="11"/>
      <c r="C16" s="302" t="s">
        <v>762</v>
      </c>
      <c r="D16" s="11"/>
      <c r="E16" s="305"/>
      <c r="F16" s="18" t="s">
        <v>499</v>
      </c>
      <c r="G16" s="11"/>
      <c r="H16" s="11" t="s">
        <v>763</v>
      </c>
      <c r="I16" s="17"/>
      <c r="J16" s="304">
        <f>SUM(K16:L16)</f>
        <v>21713</v>
      </c>
      <c r="K16" s="304">
        <v>19812</v>
      </c>
      <c r="L16" s="304">
        <v>1901</v>
      </c>
    </row>
    <row r="17" spans="1:12" ht="10.5" customHeight="1">
      <c r="A17" s="11"/>
      <c r="B17" s="11"/>
      <c r="C17" s="11" t="s">
        <v>620</v>
      </c>
      <c r="D17" s="11"/>
      <c r="E17" s="305"/>
      <c r="F17" s="18" t="s">
        <v>751</v>
      </c>
      <c r="G17" s="11"/>
      <c r="H17" s="11" t="s">
        <v>764</v>
      </c>
      <c r="I17" s="17"/>
      <c r="J17" s="304">
        <f>SUM(K17:L17)</f>
        <v>11430</v>
      </c>
      <c r="K17" s="304">
        <v>10426</v>
      </c>
      <c r="L17" s="304">
        <v>1004</v>
      </c>
    </row>
    <row r="18" spans="1:12" ht="3" customHeight="1">
      <c r="A18" s="11"/>
      <c r="B18" s="11"/>
      <c r="C18" s="11"/>
      <c r="D18" s="11"/>
      <c r="E18" s="305"/>
      <c r="F18" s="18"/>
      <c r="G18" s="11"/>
      <c r="H18" s="11"/>
      <c r="I18" s="17"/>
      <c r="J18" s="304"/>
      <c r="K18" s="304"/>
      <c r="L18" s="304"/>
    </row>
    <row r="19" spans="1:12" ht="10.5" customHeight="1">
      <c r="A19" s="11"/>
      <c r="B19" s="11"/>
      <c r="C19" s="302" t="s">
        <v>765</v>
      </c>
      <c r="D19" s="11"/>
      <c r="E19" s="305"/>
      <c r="F19" s="266" t="s">
        <v>620</v>
      </c>
      <c r="G19" s="11"/>
      <c r="H19" s="11" t="s">
        <v>766</v>
      </c>
      <c r="I19" s="17"/>
      <c r="J19" s="304">
        <f>SUM(K19:L19)</f>
        <v>19663</v>
      </c>
      <c r="K19" s="304">
        <v>16098</v>
      </c>
      <c r="L19" s="304">
        <v>3565</v>
      </c>
    </row>
    <row r="20" spans="1:12" ht="10.5" customHeight="1">
      <c r="A20" s="11"/>
      <c r="B20" s="11"/>
      <c r="C20" s="266" t="s">
        <v>620</v>
      </c>
      <c r="D20" s="11"/>
      <c r="E20" s="305"/>
      <c r="F20" s="18" t="s">
        <v>499</v>
      </c>
      <c r="G20" s="11"/>
      <c r="H20" s="11" t="s">
        <v>767</v>
      </c>
      <c r="I20" s="17"/>
      <c r="J20" s="304">
        <f>SUM(K20:L20)</f>
        <v>13957</v>
      </c>
      <c r="K20" s="304">
        <v>12673</v>
      </c>
      <c r="L20" s="304">
        <v>1284</v>
      </c>
    </row>
    <row r="21" spans="1:12" ht="4.5" customHeight="1">
      <c r="A21" s="11"/>
      <c r="B21" s="11"/>
      <c r="C21" s="18"/>
      <c r="D21" s="11"/>
      <c r="E21" s="305"/>
      <c r="F21" s="18"/>
      <c r="G21" s="11"/>
      <c r="H21" s="11"/>
      <c r="I21" s="17"/>
      <c r="J21" s="304"/>
      <c r="K21" s="304"/>
      <c r="L21" s="304"/>
    </row>
    <row r="22" spans="1:12" ht="10.5" customHeight="1">
      <c r="A22" s="11"/>
      <c r="B22" s="11"/>
      <c r="C22" s="302" t="s">
        <v>768</v>
      </c>
      <c r="D22" s="11"/>
      <c r="E22" s="305"/>
      <c r="F22" s="18" t="s">
        <v>484</v>
      </c>
      <c r="G22" s="11"/>
      <c r="H22" s="11" t="s">
        <v>769</v>
      </c>
      <c r="I22" s="17"/>
      <c r="J22" s="304">
        <f>SUM(K22:L22)</f>
        <v>18576</v>
      </c>
      <c r="K22" s="304">
        <v>17098</v>
      </c>
      <c r="L22" s="304">
        <v>1478</v>
      </c>
    </row>
    <row r="23" spans="1:12" ht="10.5" customHeight="1">
      <c r="A23" s="11"/>
      <c r="B23" s="11"/>
      <c r="C23" s="266" t="s">
        <v>620</v>
      </c>
      <c r="D23" s="11"/>
      <c r="E23" s="305"/>
      <c r="F23" s="18" t="s">
        <v>770</v>
      </c>
      <c r="G23" s="11"/>
      <c r="H23" s="11" t="s">
        <v>771</v>
      </c>
      <c r="I23" s="17"/>
      <c r="J23" s="304">
        <f>SUM(K23:L23)</f>
        <v>8317</v>
      </c>
      <c r="K23" s="304">
        <v>7060</v>
      </c>
      <c r="L23" s="304">
        <v>1257</v>
      </c>
    </row>
    <row r="24" spans="1:12" ht="4.5" customHeight="1">
      <c r="A24" s="11"/>
      <c r="B24" s="11"/>
      <c r="C24" s="18"/>
      <c r="D24" s="11"/>
      <c r="E24" s="305"/>
      <c r="F24" s="18"/>
      <c r="G24" s="11"/>
      <c r="H24" s="11"/>
      <c r="I24" s="17"/>
      <c r="J24" s="304"/>
      <c r="K24" s="304"/>
      <c r="L24" s="304"/>
    </row>
    <row r="25" spans="1:12" ht="10.5" customHeight="1">
      <c r="A25" s="11"/>
      <c r="B25" s="11"/>
      <c r="C25" s="302" t="s">
        <v>772</v>
      </c>
      <c r="D25" s="11"/>
      <c r="E25" s="305"/>
      <c r="F25" s="18" t="s">
        <v>498</v>
      </c>
      <c r="G25" s="11"/>
      <c r="H25" s="11" t="s">
        <v>773</v>
      </c>
      <c r="I25" s="17"/>
      <c r="J25" s="304">
        <f>SUM(K25:L25)</f>
        <v>11934</v>
      </c>
      <c r="K25" s="304">
        <v>11060</v>
      </c>
      <c r="L25" s="304">
        <v>874</v>
      </c>
    </row>
    <row r="26" spans="1:12" ht="10.5" customHeight="1">
      <c r="A26" s="11"/>
      <c r="B26" s="11"/>
      <c r="C26" s="266" t="s">
        <v>620</v>
      </c>
      <c r="D26" s="11"/>
      <c r="E26" s="305"/>
      <c r="F26" s="266" t="s">
        <v>620</v>
      </c>
      <c r="G26" s="11"/>
      <c r="H26" s="11" t="s">
        <v>774</v>
      </c>
      <c r="I26" s="17"/>
      <c r="J26" s="304">
        <f>SUM(K26:L26)</f>
        <v>14811</v>
      </c>
      <c r="K26" s="304">
        <v>12889</v>
      </c>
      <c r="L26" s="304">
        <v>1922</v>
      </c>
    </row>
    <row r="27" spans="1:12" ht="10.5" customHeight="1">
      <c r="A27" s="11"/>
      <c r="B27" s="11"/>
      <c r="C27" s="266" t="s">
        <v>620</v>
      </c>
      <c r="D27" s="11"/>
      <c r="E27" s="305"/>
      <c r="F27" s="18" t="s">
        <v>485</v>
      </c>
      <c r="G27" s="11"/>
      <c r="H27" s="11" t="s">
        <v>775</v>
      </c>
      <c r="I27" s="17"/>
      <c r="J27" s="304">
        <f>SUM(K27:L27)</f>
        <v>11648</v>
      </c>
      <c r="K27" s="304">
        <v>9782</v>
      </c>
      <c r="L27" s="304">
        <v>1866</v>
      </c>
    </row>
    <row r="28" spans="1:12" ht="10.5" customHeight="1">
      <c r="A28" s="11"/>
      <c r="B28" s="11"/>
      <c r="C28" s="266" t="s">
        <v>620</v>
      </c>
      <c r="D28" s="11"/>
      <c r="E28" s="305"/>
      <c r="F28" s="266" t="s">
        <v>620</v>
      </c>
      <c r="G28" s="11"/>
      <c r="H28" s="11" t="s">
        <v>776</v>
      </c>
      <c r="I28" s="17"/>
      <c r="J28" s="304">
        <f>SUM(K28:L28)</f>
        <v>14635</v>
      </c>
      <c r="K28" s="304">
        <v>12168</v>
      </c>
      <c r="L28" s="304">
        <v>2467</v>
      </c>
    </row>
    <row r="29" spans="1:12" ht="15" customHeight="1">
      <c r="A29" s="11"/>
      <c r="B29" s="11" t="s">
        <v>777</v>
      </c>
      <c r="C29" s="18"/>
      <c r="D29" s="11"/>
      <c r="E29" s="305"/>
      <c r="F29" s="18"/>
      <c r="G29" s="11"/>
      <c r="H29" s="11"/>
      <c r="I29" s="17"/>
      <c r="J29" s="304"/>
      <c r="K29" s="304"/>
      <c r="L29" s="304"/>
    </row>
    <row r="30" spans="1:12" ht="10.5" customHeight="1">
      <c r="A30" s="11"/>
      <c r="B30" s="11"/>
      <c r="C30" s="18" t="s">
        <v>778</v>
      </c>
      <c r="D30" s="11"/>
      <c r="E30" s="305"/>
      <c r="F30" s="18" t="s">
        <v>487</v>
      </c>
      <c r="G30" s="11"/>
      <c r="H30" s="11" t="s">
        <v>779</v>
      </c>
      <c r="I30" s="17"/>
      <c r="J30" s="304">
        <f>SUM(K30:L30)</f>
        <v>13344</v>
      </c>
      <c r="K30" s="304">
        <v>11499</v>
      </c>
      <c r="L30" s="304">
        <v>1845</v>
      </c>
    </row>
    <row r="31" spans="1:12" ht="10.5" customHeight="1">
      <c r="A31" s="11"/>
      <c r="B31" s="11"/>
      <c r="C31" s="266" t="s">
        <v>620</v>
      </c>
      <c r="D31" s="11"/>
      <c r="E31" s="305"/>
      <c r="F31" s="266" t="s">
        <v>780</v>
      </c>
      <c r="G31" s="11"/>
      <c r="H31" s="11" t="s">
        <v>781</v>
      </c>
      <c r="I31" s="17"/>
      <c r="J31" s="304">
        <f>SUM(K31:L31)</f>
        <v>14979</v>
      </c>
      <c r="K31" s="304">
        <v>12444</v>
      </c>
      <c r="L31" s="304">
        <v>2535</v>
      </c>
    </row>
    <row r="32" spans="1:12" ht="10.5" customHeight="1">
      <c r="A32" s="11"/>
      <c r="B32" s="11"/>
      <c r="C32" s="18" t="s">
        <v>649</v>
      </c>
      <c r="D32" s="11"/>
      <c r="E32" s="305"/>
      <c r="F32" s="18" t="s">
        <v>462</v>
      </c>
      <c r="G32" s="11"/>
      <c r="H32" s="11" t="s">
        <v>782</v>
      </c>
      <c r="I32" s="17"/>
      <c r="J32" s="304">
        <f>SUM(K32:L32)</f>
        <v>8733</v>
      </c>
      <c r="K32" s="304">
        <v>8032</v>
      </c>
      <c r="L32" s="304">
        <v>701</v>
      </c>
    </row>
    <row r="33" spans="1:12" ht="4.5" customHeight="1">
      <c r="A33" s="11"/>
      <c r="B33" s="11"/>
      <c r="C33" s="18"/>
      <c r="D33" s="11"/>
      <c r="E33" s="305"/>
      <c r="F33" s="18"/>
      <c r="G33" s="11"/>
      <c r="H33" s="11"/>
      <c r="I33" s="17"/>
      <c r="J33" s="304"/>
      <c r="K33" s="304"/>
      <c r="L33" s="304"/>
    </row>
    <row r="34" spans="1:12" ht="10.5" customHeight="1">
      <c r="A34" s="11"/>
      <c r="B34" s="11"/>
      <c r="C34" s="18" t="s">
        <v>783</v>
      </c>
      <c r="D34" s="11"/>
      <c r="E34" s="305"/>
      <c r="F34" s="18" t="s">
        <v>784</v>
      </c>
      <c r="G34" s="11"/>
      <c r="H34" s="139" t="s">
        <v>785</v>
      </c>
      <c r="I34" s="329"/>
      <c r="J34" s="304">
        <f>SUM(K34:L34)</f>
        <v>14504</v>
      </c>
      <c r="K34" s="304">
        <v>12600</v>
      </c>
      <c r="L34" s="304">
        <v>1904</v>
      </c>
    </row>
    <row r="35" spans="1:12" ht="10.5" customHeight="1">
      <c r="A35" s="11"/>
      <c r="B35" s="11"/>
      <c r="C35" s="266" t="s">
        <v>620</v>
      </c>
      <c r="D35" s="11"/>
      <c r="E35" s="305"/>
      <c r="F35" s="266" t="s">
        <v>620</v>
      </c>
      <c r="G35" s="11"/>
      <c r="H35" s="330" t="s">
        <v>786</v>
      </c>
      <c r="I35" s="17"/>
      <c r="J35" s="304">
        <f>SUM(K35:L35)</f>
        <v>12361</v>
      </c>
      <c r="K35" s="304">
        <v>11250</v>
      </c>
      <c r="L35" s="304">
        <v>1111</v>
      </c>
    </row>
    <row r="36" spans="1:12" ht="10.5" customHeight="1">
      <c r="A36" s="11"/>
      <c r="B36" s="11"/>
      <c r="C36" s="18" t="s">
        <v>646</v>
      </c>
      <c r="D36" s="11"/>
      <c r="E36" s="305"/>
      <c r="F36" s="18" t="s">
        <v>488</v>
      </c>
      <c r="G36" s="11"/>
      <c r="H36" s="11" t="s">
        <v>787</v>
      </c>
      <c r="I36" s="17"/>
      <c r="J36" s="304">
        <f>SUM(K36:L36)</f>
        <v>12290</v>
      </c>
      <c r="K36" s="304">
        <v>10210</v>
      </c>
      <c r="L36" s="304">
        <v>2080</v>
      </c>
    </row>
    <row r="37" spans="1:12" ht="10.5" customHeight="1">
      <c r="A37" s="11"/>
      <c r="B37" s="11"/>
      <c r="C37" s="18" t="s">
        <v>788</v>
      </c>
      <c r="D37" s="11"/>
      <c r="E37" s="305"/>
      <c r="F37" s="18" t="s">
        <v>498</v>
      </c>
      <c r="G37" s="11"/>
      <c r="H37" s="11" t="s">
        <v>789</v>
      </c>
      <c r="I37" s="17"/>
      <c r="J37" s="304">
        <f>SUM(K37:L37)</f>
        <v>12959</v>
      </c>
      <c r="K37" s="304">
        <v>9605</v>
      </c>
      <c r="L37" s="304">
        <v>3354</v>
      </c>
    </row>
    <row r="38" spans="1:12" ht="10.5" customHeight="1">
      <c r="A38" s="11"/>
      <c r="B38" s="11"/>
      <c r="C38" s="266" t="s">
        <v>620</v>
      </c>
      <c r="D38" s="11"/>
      <c r="E38" s="305"/>
      <c r="F38" s="266" t="s">
        <v>620</v>
      </c>
      <c r="G38" s="11"/>
      <c r="H38" s="11" t="s">
        <v>790</v>
      </c>
      <c r="I38" s="17"/>
      <c r="J38" s="304">
        <f>SUM(K38:L38)</f>
        <v>16910</v>
      </c>
      <c r="K38" s="304">
        <v>14893</v>
      </c>
      <c r="L38" s="304">
        <v>2017</v>
      </c>
    </row>
    <row r="39" spans="1:12" ht="4.5" customHeight="1">
      <c r="A39" s="11"/>
      <c r="B39" s="11"/>
      <c r="C39" s="18"/>
      <c r="D39" s="11"/>
      <c r="E39" s="305"/>
      <c r="F39" s="18"/>
      <c r="G39" s="11"/>
      <c r="H39" s="11"/>
      <c r="I39" s="17"/>
      <c r="J39" s="304"/>
      <c r="K39" s="304"/>
      <c r="L39" s="304"/>
    </row>
    <row r="40" spans="1:12" ht="10.5" customHeight="1">
      <c r="A40" s="11"/>
      <c r="B40" s="11"/>
      <c r="C40" s="18" t="s">
        <v>791</v>
      </c>
      <c r="D40" s="11"/>
      <c r="E40" s="305"/>
      <c r="F40" s="18" t="s">
        <v>497</v>
      </c>
      <c r="G40" s="11"/>
      <c r="H40" s="11" t="s">
        <v>792</v>
      </c>
      <c r="I40" s="17"/>
      <c r="J40" s="304">
        <f>SUM(K40:L40)</f>
        <v>13889</v>
      </c>
      <c r="K40" s="304">
        <v>12787</v>
      </c>
      <c r="L40" s="304">
        <v>1102</v>
      </c>
    </row>
    <row r="41" spans="1:12" ht="10.5" customHeight="1">
      <c r="A41" s="11"/>
      <c r="B41" s="11"/>
      <c r="C41" s="266" t="s">
        <v>620</v>
      </c>
      <c r="D41" s="11"/>
      <c r="E41" s="305"/>
      <c r="F41" s="266" t="s">
        <v>620</v>
      </c>
      <c r="G41" s="11"/>
      <c r="H41" s="11" t="s">
        <v>793</v>
      </c>
      <c r="I41" s="17"/>
      <c r="J41" s="304">
        <f>SUM(K41:L41)</f>
        <v>13021</v>
      </c>
      <c r="K41" s="304">
        <v>11023</v>
      </c>
      <c r="L41" s="304">
        <v>1998</v>
      </c>
    </row>
    <row r="42" spans="1:12" ht="10.5" customHeight="1">
      <c r="A42" s="11"/>
      <c r="B42" s="11"/>
      <c r="C42" s="266" t="s">
        <v>620</v>
      </c>
      <c r="D42" s="11"/>
      <c r="E42" s="305"/>
      <c r="F42" s="18" t="s">
        <v>501</v>
      </c>
      <c r="G42" s="11"/>
      <c r="H42" s="11" t="s">
        <v>794</v>
      </c>
      <c r="I42" s="17"/>
      <c r="J42" s="304">
        <f>SUM(K42:L42)</f>
        <v>12162</v>
      </c>
      <c r="K42" s="304">
        <v>10044</v>
      </c>
      <c r="L42" s="304">
        <v>2118</v>
      </c>
    </row>
    <row r="43" spans="1:12" ht="10.5" customHeight="1">
      <c r="A43" s="11"/>
      <c r="B43" s="11"/>
      <c r="C43" s="18" t="s">
        <v>795</v>
      </c>
      <c r="D43" s="11"/>
      <c r="E43" s="305"/>
      <c r="F43" s="18" t="s">
        <v>461</v>
      </c>
      <c r="G43" s="11"/>
      <c r="H43" s="11" t="s">
        <v>796</v>
      </c>
      <c r="I43" s="17"/>
      <c r="J43" s="304">
        <f>SUM(K43:L43)</f>
        <v>12956</v>
      </c>
      <c r="K43" s="304">
        <v>11803</v>
      </c>
      <c r="L43" s="304">
        <v>1153</v>
      </c>
    </row>
    <row r="44" spans="1:12" ht="10.5" customHeight="1">
      <c r="A44" s="11"/>
      <c r="B44" s="11"/>
      <c r="C44" s="266" t="s">
        <v>620</v>
      </c>
      <c r="D44" s="11"/>
      <c r="E44" s="305"/>
      <c r="F44" s="18" t="s">
        <v>464</v>
      </c>
      <c r="G44" s="11"/>
      <c r="H44" s="11" t="s">
        <v>797</v>
      </c>
      <c r="I44" s="17"/>
      <c r="J44" s="304">
        <f>SUM(K44:L44)</f>
        <v>14212</v>
      </c>
      <c r="K44" s="304">
        <v>12621</v>
      </c>
      <c r="L44" s="304">
        <v>1591</v>
      </c>
    </row>
    <row r="45" spans="1:12" ht="4.5" customHeight="1">
      <c r="A45" s="11"/>
      <c r="B45" s="11"/>
      <c r="C45" s="18"/>
      <c r="D45" s="11"/>
      <c r="E45" s="305"/>
      <c r="F45" s="18"/>
      <c r="G45" s="11"/>
      <c r="H45" s="11"/>
      <c r="I45" s="17"/>
      <c r="J45" s="304"/>
      <c r="K45" s="304"/>
      <c r="L45" s="304"/>
    </row>
    <row r="46" spans="1:12" ht="10.5" customHeight="1">
      <c r="A46" s="11"/>
      <c r="B46" s="11"/>
      <c r="C46" s="18" t="s">
        <v>798</v>
      </c>
      <c r="D46" s="11"/>
      <c r="E46" s="305"/>
      <c r="F46" s="18" t="s">
        <v>499</v>
      </c>
      <c r="G46" s="11"/>
      <c r="H46" s="11" t="s">
        <v>799</v>
      </c>
      <c r="I46" s="17"/>
      <c r="J46" s="304">
        <f>SUM(K46:L46)</f>
        <v>14546</v>
      </c>
      <c r="K46" s="304">
        <v>13837</v>
      </c>
      <c r="L46" s="304">
        <v>709</v>
      </c>
    </row>
    <row r="47" spans="1:12" ht="10.5" customHeight="1">
      <c r="A47" s="11"/>
      <c r="B47" s="11"/>
      <c r="C47" s="266" t="s">
        <v>620</v>
      </c>
      <c r="D47" s="11"/>
      <c r="E47" s="305"/>
      <c r="F47" s="18" t="s">
        <v>503</v>
      </c>
      <c r="G47" s="11"/>
      <c r="H47" s="11" t="s">
        <v>800</v>
      </c>
      <c r="I47" s="17"/>
      <c r="J47" s="304">
        <f>SUM(K47:L47)</f>
        <v>12670</v>
      </c>
      <c r="K47" s="304">
        <v>11771</v>
      </c>
      <c r="L47" s="304">
        <v>899</v>
      </c>
    </row>
    <row r="48" spans="1:12" ht="10.5" customHeight="1">
      <c r="A48" s="11"/>
      <c r="B48" s="11"/>
      <c r="C48" s="18" t="s">
        <v>801</v>
      </c>
      <c r="D48" s="11"/>
      <c r="E48" s="305"/>
      <c r="F48" s="18" t="s">
        <v>488</v>
      </c>
      <c r="G48" s="11"/>
      <c r="H48" s="11" t="s">
        <v>802</v>
      </c>
      <c r="I48" s="17"/>
      <c r="J48" s="304">
        <f>SUM(K48:L48)</f>
        <v>9410</v>
      </c>
      <c r="K48" s="304">
        <v>7081</v>
      </c>
      <c r="L48" s="304">
        <v>2329</v>
      </c>
    </row>
    <row r="49" spans="1:12" ht="10.5" customHeight="1">
      <c r="A49" s="11"/>
      <c r="B49" s="11"/>
      <c r="C49" s="266" t="s">
        <v>620</v>
      </c>
      <c r="D49" s="11"/>
      <c r="E49" s="305"/>
      <c r="F49" s="18" t="s">
        <v>500</v>
      </c>
      <c r="G49" s="11"/>
      <c r="H49" s="11" t="s">
        <v>803</v>
      </c>
      <c r="I49" s="17"/>
      <c r="J49" s="304">
        <f>SUM(K49:L49)</f>
        <v>13553</v>
      </c>
      <c r="K49" s="304">
        <v>12213</v>
      </c>
      <c r="L49" s="304">
        <v>1340</v>
      </c>
    </row>
    <row r="50" spans="1:12" ht="10.5" customHeight="1">
      <c r="A50" s="11"/>
      <c r="B50" s="11"/>
      <c r="C50" s="18" t="s">
        <v>804</v>
      </c>
      <c r="D50" s="11"/>
      <c r="E50" s="305"/>
      <c r="F50" s="18" t="s">
        <v>497</v>
      </c>
      <c r="G50" s="11"/>
      <c r="H50" s="11" t="s">
        <v>805</v>
      </c>
      <c r="I50" s="17"/>
      <c r="J50" s="304">
        <f>SUM(K50:L50)</f>
        <v>8943</v>
      </c>
      <c r="K50" s="304">
        <v>8243</v>
      </c>
      <c r="L50" s="304">
        <v>700</v>
      </c>
    </row>
    <row r="51" spans="1:12" ht="4.5" customHeight="1">
      <c r="A51" s="11"/>
      <c r="B51" s="11"/>
      <c r="C51" s="18"/>
      <c r="D51" s="11"/>
      <c r="E51" s="305"/>
      <c r="F51" s="18"/>
      <c r="G51" s="11"/>
      <c r="H51" s="11"/>
      <c r="I51" s="17"/>
      <c r="J51" s="304"/>
      <c r="K51" s="304"/>
      <c r="L51" s="304"/>
    </row>
    <row r="52" spans="1:12" ht="10.5" customHeight="1">
      <c r="A52" s="11"/>
      <c r="B52" s="11"/>
      <c r="C52" s="266" t="s">
        <v>620</v>
      </c>
      <c r="D52" s="11"/>
      <c r="E52" s="305"/>
      <c r="F52" s="266" t="s">
        <v>620</v>
      </c>
      <c r="G52" s="11"/>
      <c r="H52" s="11" t="s">
        <v>806</v>
      </c>
      <c r="I52" s="17"/>
      <c r="J52" s="304">
        <f>SUM(K52:L52)</f>
        <v>10171</v>
      </c>
      <c r="K52" s="304">
        <v>9439</v>
      </c>
      <c r="L52" s="304">
        <v>732</v>
      </c>
    </row>
    <row r="53" spans="1:12" ht="10.5" customHeight="1">
      <c r="A53" s="11"/>
      <c r="B53" s="11"/>
      <c r="C53" s="18" t="s">
        <v>807</v>
      </c>
      <c r="D53" s="11"/>
      <c r="E53" s="305"/>
      <c r="F53" s="18" t="s">
        <v>808</v>
      </c>
      <c r="G53" s="11"/>
      <c r="H53" s="11" t="s">
        <v>809</v>
      </c>
      <c r="I53" s="17"/>
      <c r="J53" s="304">
        <f>SUM(K53:L53)</f>
        <v>15381</v>
      </c>
      <c r="K53" s="304">
        <v>14101</v>
      </c>
      <c r="L53" s="304">
        <v>1280</v>
      </c>
    </row>
    <row r="54" spans="1:12" ht="15" customHeight="1">
      <c r="A54" s="11"/>
      <c r="B54" s="11" t="s">
        <v>810</v>
      </c>
      <c r="C54" s="18"/>
      <c r="D54" s="11"/>
      <c r="E54" s="305"/>
      <c r="F54" s="18"/>
      <c r="G54" s="11"/>
      <c r="H54" s="11"/>
      <c r="I54" s="17"/>
      <c r="J54" s="304"/>
      <c r="K54" s="304"/>
      <c r="L54" s="304"/>
    </row>
    <row r="55" spans="1:12" ht="12" customHeight="1">
      <c r="A55" s="11"/>
      <c r="B55" s="11"/>
      <c r="C55" s="18" t="s">
        <v>811</v>
      </c>
      <c r="D55" s="11"/>
      <c r="E55" s="305"/>
      <c r="F55" s="18" t="s">
        <v>462</v>
      </c>
      <c r="G55" s="11"/>
      <c r="H55" s="11" t="s">
        <v>812</v>
      </c>
      <c r="I55" s="17"/>
      <c r="J55" s="304">
        <f>SUM(K55:L55)</f>
        <v>9072</v>
      </c>
      <c r="K55" s="304">
        <v>8511</v>
      </c>
      <c r="L55" s="304">
        <v>561</v>
      </c>
    </row>
    <row r="56" spans="1:12" ht="4.5" customHeight="1" thickBot="1">
      <c r="A56" s="316"/>
      <c r="B56" s="316"/>
      <c r="C56" s="316"/>
      <c r="D56" s="317"/>
      <c r="E56" s="316"/>
      <c r="F56" s="316"/>
      <c r="G56" s="316"/>
      <c r="H56" s="316"/>
      <c r="I56" s="317"/>
      <c r="J56" s="316"/>
      <c r="K56" s="316"/>
      <c r="L56" s="316"/>
    </row>
    <row r="57" ht="4.5" customHeight="1" thickTop="1"/>
  </sheetData>
  <sheetProtection/>
  <mergeCells count="3">
    <mergeCell ref="B2:C2"/>
    <mergeCell ref="F2:H2"/>
    <mergeCell ref="B4:C4"/>
  </mergeCells>
  <printOptions horizontalCentered="1"/>
  <pageMargins left="0.5905511811023623" right="0.5905511811023623" top="0.8" bottom="0.5905511811023623" header="0.5118110236220472" footer="0.5118110236220472"/>
  <pageSetup horizontalDpi="600" verticalDpi="600" orientation="portrait" paperSize="9" scale="130" r:id="rId1"/>
  <headerFooter alignWithMargins="0">
    <oddHeader>&amp;R&amp;F　自動車類交通量（つづき・３頁目）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K50"/>
  <sheetViews>
    <sheetView zoomScale="130" zoomScaleNormal="130" zoomScalePageLayoutView="0" workbookViewId="0" topLeftCell="A1">
      <pane xSplit="3" ySplit="7" topLeftCell="D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33203125" defaultRowHeight="9.75"/>
  <cols>
    <col min="1" max="1" width="1.0078125" style="294" customWidth="1"/>
    <col min="2" max="2" width="15.33203125" style="294" bestFit="1" customWidth="1"/>
    <col min="3" max="3" width="1.0078125" style="294" customWidth="1"/>
    <col min="4" max="6" width="15" style="294" bestFit="1" customWidth="1"/>
    <col min="7" max="7" width="12.16015625" style="294" bestFit="1" customWidth="1"/>
    <col min="8" max="8" width="15" style="294" bestFit="1" customWidth="1"/>
    <col min="9" max="10" width="10.83203125" style="294" bestFit="1" customWidth="1"/>
    <col min="11" max="11" width="12.66015625" style="294" bestFit="1" customWidth="1"/>
    <col min="12" max="16384" width="9.66015625" style="294" customWidth="1"/>
  </cols>
  <sheetData>
    <row r="1" ht="4.5" customHeight="1" thickBot="1"/>
    <row r="2" spans="1:10" ht="10.5" thickTop="1">
      <c r="A2" s="38"/>
      <c r="B2" s="467" t="s">
        <v>813</v>
      </c>
      <c r="C2" s="47"/>
      <c r="D2" s="514" t="s">
        <v>814</v>
      </c>
      <c r="E2" s="567"/>
      <c r="F2" s="573"/>
      <c r="G2" s="567" t="s">
        <v>815</v>
      </c>
      <c r="H2" s="567"/>
      <c r="I2" s="567"/>
      <c r="J2" s="467"/>
    </row>
    <row r="3" spans="1:10" ht="19.5">
      <c r="A3" s="12"/>
      <c r="B3" s="468"/>
      <c r="C3" s="86"/>
      <c r="D3" s="262" t="s">
        <v>816</v>
      </c>
      <c r="E3" s="262" t="s">
        <v>817</v>
      </c>
      <c r="F3" s="262" t="s">
        <v>818</v>
      </c>
      <c r="G3" s="331" t="s">
        <v>819</v>
      </c>
      <c r="H3" s="332" t="s">
        <v>820</v>
      </c>
      <c r="I3" s="332" t="s">
        <v>821</v>
      </c>
      <c r="J3" s="332" t="s">
        <v>822</v>
      </c>
    </row>
    <row r="4" spans="1:10" ht="9.75">
      <c r="A4" s="23"/>
      <c r="B4" s="23"/>
      <c r="C4" s="13"/>
      <c r="D4" s="300"/>
      <c r="E4" s="333"/>
      <c r="F4" s="333"/>
      <c r="G4" s="333"/>
      <c r="H4" s="333"/>
      <c r="I4" s="333"/>
      <c r="J4" s="333"/>
    </row>
    <row r="5" spans="1:11" ht="10.5" customHeight="1">
      <c r="A5" s="166"/>
      <c r="B5" s="157" t="s">
        <v>546</v>
      </c>
      <c r="C5" s="167"/>
      <c r="D5" s="334">
        <v>2630.07</v>
      </c>
      <c r="E5" s="334">
        <v>1534.95</v>
      </c>
      <c r="F5" s="334">
        <v>1095.13</v>
      </c>
      <c r="G5" s="334">
        <v>159.53</v>
      </c>
      <c r="H5" s="334">
        <v>1312.42</v>
      </c>
      <c r="I5" s="334">
        <v>11.89</v>
      </c>
      <c r="J5" s="334">
        <v>51.11</v>
      </c>
      <c r="K5" s="335"/>
    </row>
    <row r="6" spans="1:11" ht="10.5" customHeight="1">
      <c r="A6" s="166"/>
      <c r="B6" s="157" t="s">
        <v>548</v>
      </c>
      <c r="C6" s="167"/>
      <c r="D6" s="334">
        <v>2619.55</v>
      </c>
      <c r="E6" s="334">
        <v>1548.17</v>
      </c>
      <c r="F6" s="334">
        <v>1071.39</v>
      </c>
      <c r="G6" s="334">
        <v>159.33</v>
      </c>
      <c r="H6" s="334">
        <v>1325.64</v>
      </c>
      <c r="I6" s="334">
        <v>11.89</v>
      </c>
      <c r="J6" s="334">
        <v>51.31</v>
      </c>
      <c r="K6" s="335"/>
    </row>
    <row r="7" spans="1:11" ht="10.5" customHeight="1">
      <c r="A7" s="166"/>
      <c r="B7" s="157" t="s">
        <v>550</v>
      </c>
      <c r="C7" s="167"/>
      <c r="D7" s="334">
        <v>2627.26</v>
      </c>
      <c r="E7" s="334">
        <v>1564.42</v>
      </c>
      <c r="F7" s="334">
        <v>1062.84</v>
      </c>
      <c r="G7" s="334">
        <v>160.4</v>
      </c>
      <c r="H7" s="334">
        <v>1340.65</v>
      </c>
      <c r="I7" s="334">
        <v>11.89</v>
      </c>
      <c r="J7" s="334">
        <v>51.48</v>
      </c>
      <c r="K7" s="335"/>
    </row>
    <row r="8" spans="1:10" ht="9.75">
      <c r="A8" s="11"/>
      <c r="B8" s="11"/>
      <c r="C8" s="11"/>
      <c r="D8" s="336"/>
      <c r="E8" s="336"/>
      <c r="F8" s="336"/>
      <c r="G8" s="336"/>
      <c r="H8" s="336"/>
      <c r="I8" s="336"/>
      <c r="J8" s="336"/>
    </row>
    <row r="9" spans="1:10" ht="10.5" customHeight="1">
      <c r="A9" s="11"/>
      <c r="B9" s="18" t="s">
        <v>823</v>
      </c>
      <c r="C9" s="11"/>
      <c r="D9" s="337">
        <v>814.38</v>
      </c>
      <c r="E9" s="337">
        <v>489.83</v>
      </c>
      <c r="F9" s="337">
        <v>324.55</v>
      </c>
      <c r="G9" s="337">
        <v>92.23</v>
      </c>
      <c r="H9" s="337">
        <v>364.3</v>
      </c>
      <c r="I9" s="337">
        <v>0.38</v>
      </c>
      <c r="J9" s="337">
        <v>32.92</v>
      </c>
    </row>
    <row r="10" spans="1:10" ht="10.5" customHeight="1">
      <c r="A10" s="11"/>
      <c r="B10" s="18" t="s">
        <v>824</v>
      </c>
      <c r="C10" s="11"/>
      <c r="D10" s="337">
        <v>307.4</v>
      </c>
      <c r="E10" s="337">
        <v>208.09</v>
      </c>
      <c r="F10" s="337">
        <v>99.31</v>
      </c>
      <c r="G10" s="337">
        <v>20.66</v>
      </c>
      <c r="H10" s="337">
        <v>180.73</v>
      </c>
      <c r="I10" s="337">
        <v>3.42</v>
      </c>
      <c r="J10" s="337">
        <v>3.28</v>
      </c>
    </row>
    <row r="11" spans="1:10" ht="10.5" customHeight="1">
      <c r="A11" s="11"/>
      <c r="B11" s="18" t="s">
        <v>461</v>
      </c>
      <c r="C11" s="11"/>
      <c r="D11" s="337">
        <v>181.81</v>
      </c>
      <c r="E11" s="337">
        <v>104.58</v>
      </c>
      <c r="F11" s="337">
        <v>77.23</v>
      </c>
      <c r="G11" s="337">
        <v>14.29</v>
      </c>
      <c r="H11" s="337">
        <v>90.29</v>
      </c>
      <c r="I11" s="338">
        <v>0</v>
      </c>
      <c r="J11" s="339">
        <v>0</v>
      </c>
    </row>
    <row r="12" spans="1:10" ht="10.5" customHeight="1">
      <c r="A12" s="11"/>
      <c r="B12" s="18" t="s">
        <v>497</v>
      </c>
      <c r="C12" s="11"/>
      <c r="D12" s="337">
        <v>115.27</v>
      </c>
      <c r="E12" s="337">
        <v>68.81</v>
      </c>
      <c r="F12" s="337">
        <v>46.46</v>
      </c>
      <c r="G12" s="339">
        <v>0</v>
      </c>
      <c r="H12" s="337">
        <v>68.36</v>
      </c>
      <c r="I12" s="338">
        <v>0</v>
      </c>
      <c r="J12" s="337">
        <v>0.45</v>
      </c>
    </row>
    <row r="13" spans="1:10" ht="10.5" customHeight="1">
      <c r="A13" s="11"/>
      <c r="B13" s="18" t="s">
        <v>462</v>
      </c>
      <c r="C13" s="11"/>
      <c r="D13" s="337">
        <v>61.34</v>
      </c>
      <c r="E13" s="337">
        <v>20.74</v>
      </c>
      <c r="F13" s="337">
        <v>40.6</v>
      </c>
      <c r="G13" s="339">
        <v>0</v>
      </c>
      <c r="H13" s="337">
        <v>19.33</v>
      </c>
      <c r="I13" s="337">
        <v>1.41</v>
      </c>
      <c r="J13" s="339">
        <v>0</v>
      </c>
    </row>
    <row r="14" spans="1:10" ht="9.75">
      <c r="A14" s="11"/>
      <c r="B14" s="18"/>
      <c r="C14" s="11"/>
      <c r="D14" s="337"/>
      <c r="E14" s="337"/>
      <c r="F14" s="337"/>
      <c r="G14" s="337"/>
      <c r="H14" s="337"/>
      <c r="I14" s="337"/>
      <c r="J14" s="337"/>
    </row>
    <row r="15" spans="1:10" ht="10.5" customHeight="1">
      <c r="A15" s="11"/>
      <c r="B15" s="18" t="s">
        <v>498</v>
      </c>
      <c r="C15" s="11"/>
      <c r="D15" s="337">
        <v>162.01</v>
      </c>
      <c r="E15" s="337">
        <v>117.52</v>
      </c>
      <c r="F15" s="337">
        <v>44.49</v>
      </c>
      <c r="G15" s="339">
        <v>0</v>
      </c>
      <c r="H15" s="337">
        <v>112.76</v>
      </c>
      <c r="I15" s="337">
        <v>2.52</v>
      </c>
      <c r="J15" s="337">
        <v>2.24</v>
      </c>
    </row>
    <row r="16" spans="1:10" ht="10.5" customHeight="1">
      <c r="A16" s="11"/>
      <c r="B16" s="18" t="s">
        <v>499</v>
      </c>
      <c r="C16" s="11"/>
      <c r="D16" s="337">
        <v>77.9</v>
      </c>
      <c r="E16" s="337">
        <v>48.87</v>
      </c>
      <c r="F16" s="337">
        <v>29.03</v>
      </c>
      <c r="G16" s="337">
        <v>9.9</v>
      </c>
      <c r="H16" s="337">
        <v>38.97</v>
      </c>
      <c r="I16" s="338">
        <v>0</v>
      </c>
      <c r="J16" s="339">
        <v>0</v>
      </c>
    </row>
    <row r="17" spans="1:10" ht="10.5" customHeight="1">
      <c r="A17" s="11"/>
      <c r="B17" s="18" t="s">
        <v>500</v>
      </c>
      <c r="C17" s="11"/>
      <c r="D17" s="337">
        <v>63.07</v>
      </c>
      <c r="E17" s="337">
        <v>36.03</v>
      </c>
      <c r="F17" s="337">
        <v>27.04</v>
      </c>
      <c r="G17" s="337">
        <v>3.66</v>
      </c>
      <c r="H17" s="337">
        <v>31.98</v>
      </c>
      <c r="I17" s="337">
        <v>0.39</v>
      </c>
      <c r="J17" s="339">
        <v>0</v>
      </c>
    </row>
    <row r="18" spans="1:10" ht="10.5" customHeight="1">
      <c r="A18" s="11"/>
      <c r="B18" s="18" t="s">
        <v>463</v>
      </c>
      <c r="C18" s="11"/>
      <c r="D18" s="337">
        <v>33.91</v>
      </c>
      <c r="E18" s="337">
        <v>11.42</v>
      </c>
      <c r="F18" s="337">
        <v>22.49</v>
      </c>
      <c r="G18" s="337">
        <v>3.43</v>
      </c>
      <c r="H18" s="337">
        <v>7.99</v>
      </c>
      <c r="I18" s="338">
        <v>0</v>
      </c>
      <c r="J18" s="339">
        <v>0</v>
      </c>
    </row>
    <row r="19" spans="1:10" ht="10.5" customHeight="1">
      <c r="A19" s="11"/>
      <c r="B19" s="18" t="s">
        <v>825</v>
      </c>
      <c r="C19" s="11"/>
      <c r="D19" s="340">
        <v>172.1</v>
      </c>
      <c r="E19" s="337">
        <v>122.11</v>
      </c>
      <c r="F19" s="337">
        <v>49.99</v>
      </c>
      <c r="G19" s="339">
        <v>0</v>
      </c>
      <c r="H19" s="340">
        <v>120.95</v>
      </c>
      <c r="I19" s="337">
        <v>0.83</v>
      </c>
      <c r="J19" s="337">
        <v>0.33</v>
      </c>
    </row>
    <row r="20" spans="1:10" ht="9.75">
      <c r="A20" s="11"/>
      <c r="B20" s="18"/>
      <c r="C20" s="11"/>
      <c r="D20" s="337"/>
      <c r="E20" s="337"/>
      <c r="F20" s="337"/>
      <c r="G20" s="337"/>
      <c r="H20" s="337"/>
      <c r="I20" s="337"/>
      <c r="J20" s="337"/>
    </row>
    <row r="21" spans="1:10" ht="10.5" customHeight="1">
      <c r="A21" s="11"/>
      <c r="B21" s="18" t="s">
        <v>464</v>
      </c>
      <c r="C21" s="11"/>
      <c r="D21" s="337">
        <v>24.59</v>
      </c>
      <c r="E21" s="337">
        <v>9.75</v>
      </c>
      <c r="F21" s="337">
        <v>14.84</v>
      </c>
      <c r="G21" s="339">
        <v>0</v>
      </c>
      <c r="H21" s="337">
        <v>9.75</v>
      </c>
      <c r="I21" s="338">
        <v>0</v>
      </c>
      <c r="J21" s="339">
        <v>0</v>
      </c>
    </row>
    <row r="22" spans="1:10" ht="10.5" customHeight="1">
      <c r="A22" s="11"/>
      <c r="B22" s="18" t="s">
        <v>501</v>
      </c>
      <c r="C22" s="11"/>
      <c r="D22" s="337">
        <v>96.26</v>
      </c>
      <c r="E22" s="337">
        <v>34.61</v>
      </c>
      <c r="F22" s="337">
        <v>61.65</v>
      </c>
      <c r="G22" s="339">
        <v>0</v>
      </c>
      <c r="H22" s="337">
        <v>34.28</v>
      </c>
      <c r="I22" s="337">
        <v>0.25</v>
      </c>
      <c r="J22" s="337">
        <v>0.08</v>
      </c>
    </row>
    <row r="23" spans="1:10" ht="10.5" customHeight="1">
      <c r="A23" s="11"/>
      <c r="B23" s="18" t="s">
        <v>484</v>
      </c>
      <c r="C23" s="11"/>
      <c r="D23" s="337">
        <v>147.4</v>
      </c>
      <c r="E23" s="337">
        <v>86.13</v>
      </c>
      <c r="F23" s="337">
        <v>61.27</v>
      </c>
      <c r="G23" s="337">
        <v>7.69</v>
      </c>
      <c r="H23" s="337">
        <v>72.07</v>
      </c>
      <c r="I23" s="337">
        <v>1.39</v>
      </c>
      <c r="J23" s="337">
        <v>4.98</v>
      </c>
    </row>
    <row r="24" spans="1:10" ht="10.5" customHeight="1">
      <c r="A24" s="11"/>
      <c r="B24" s="18" t="s">
        <v>485</v>
      </c>
      <c r="C24" s="11"/>
      <c r="D24" s="337">
        <v>61.26</v>
      </c>
      <c r="E24" s="337">
        <v>39.04</v>
      </c>
      <c r="F24" s="337">
        <v>22.22</v>
      </c>
      <c r="G24" s="339">
        <v>0</v>
      </c>
      <c r="H24" s="337">
        <v>32.13</v>
      </c>
      <c r="I24" s="341">
        <v>0</v>
      </c>
      <c r="J24" s="337">
        <v>6.91</v>
      </c>
    </row>
    <row r="25" spans="1:10" ht="10.5" customHeight="1">
      <c r="A25" s="11"/>
      <c r="B25" s="18" t="s">
        <v>502</v>
      </c>
      <c r="C25" s="11"/>
      <c r="D25" s="337">
        <v>60.98</v>
      </c>
      <c r="E25" s="337">
        <v>22.77</v>
      </c>
      <c r="F25" s="337">
        <v>38.21</v>
      </c>
      <c r="G25" s="339">
        <v>0</v>
      </c>
      <c r="H25" s="337">
        <v>21.47</v>
      </c>
      <c r="I25" s="337">
        <v>1.3</v>
      </c>
      <c r="J25" s="339">
        <v>0</v>
      </c>
    </row>
    <row r="26" spans="1:10" ht="9.75">
      <c r="A26" s="11"/>
      <c r="B26" s="18"/>
      <c r="C26" s="11"/>
      <c r="D26" s="337"/>
      <c r="E26" s="337"/>
      <c r="F26" s="337"/>
      <c r="G26" s="337"/>
      <c r="H26" s="337"/>
      <c r="I26" s="337"/>
      <c r="J26" s="337"/>
    </row>
    <row r="27" spans="1:10" ht="10.5" customHeight="1">
      <c r="A27" s="11"/>
      <c r="B27" s="18" t="s">
        <v>486</v>
      </c>
      <c r="C27" s="11"/>
      <c r="D27" s="337">
        <v>29.98</v>
      </c>
      <c r="E27" s="337">
        <v>16.64</v>
      </c>
      <c r="F27" s="337">
        <v>13.34</v>
      </c>
      <c r="G27" s="339">
        <v>1.9</v>
      </c>
      <c r="H27" s="337">
        <v>14.74</v>
      </c>
      <c r="I27" s="338">
        <v>0</v>
      </c>
      <c r="J27" s="339">
        <v>0</v>
      </c>
    </row>
    <row r="28" spans="1:10" ht="10.5" customHeight="1">
      <c r="A28" s="11"/>
      <c r="B28" s="18" t="s">
        <v>487</v>
      </c>
      <c r="C28" s="11"/>
      <c r="D28" s="337">
        <v>50.88</v>
      </c>
      <c r="E28" s="337">
        <v>23.64</v>
      </c>
      <c r="F28" s="337">
        <v>27.24</v>
      </c>
      <c r="G28" s="339">
        <v>0</v>
      </c>
      <c r="H28" s="337">
        <v>23.64</v>
      </c>
      <c r="I28" s="338">
        <v>0</v>
      </c>
      <c r="J28" s="339">
        <v>0</v>
      </c>
    </row>
    <row r="29" spans="1:10" ht="10.5" customHeight="1">
      <c r="A29" s="11"/>
      <c r="B29" s="18" t="s">
        <v>503</v>
      </c>
      <c r="C29" s="11"/>
      <c r="D29" s="337">
        <v>29.13</v>
      </c>
      <c r="E29" s="337">
        <v>13.68</v>
      </c>
      <c r="F29" s="337">
        <v>15.45</v>
      </c>
      <c r="G29" s="339">
        <v>0</v>
      </c>
      <c r="H29" s="337">
        <v>13.68</v>
      </c>
      <c r="I29" s="338">
        <v>0</v>
      </c>
      <c r="J29" s="339">
        <v>0</v>
      </c>
    </row>
    <row r="30" spans="1:10" ht="10.5" customHeight="1">
      <c r="A30" s="11"/>
      <c r="B30" s="18" t="s">
        <v>488</v>
      </c>
      <c r="C30" s="11"/>
      <c r="D30" s="337">
        <v>19.69</v>
      </c>
      <c r="E30" s="337">
        <v>15.54</v>
      </c>
      <c r="F30" s="337">
        <v>4.15</v>
      </c>
      <c r="G30" s="339">
        <v>0</v>
      </c>
      <c r="H30" s="337">
        <v>15.54</v>
      </c>
      <c r="I30" s="338">
        <v>0</v>
      </c>
      <c r="J30" s="339">
        <v>0</v>
      </c>
    </row>
    <row r="31" spans="1:10" ht="9.75">
      <c r="A31" s="11"/>
      <c r="B31" s="18"/>
      <c r="C31" s="11"/>
      <c r="D31" s="337"/>
      <c r="E31" s="337"/>
      <c r="F31" s="337"/>
      <c r="G31" s="337"/>
      <c r="H31" s="337"/>
      <c r="I31" s="337"/>
      <c r="J31" s="337"/>
    </row>
    <row r="32" spans="1:10" ht="10.5" customHeight="1">
      <c r="A32" s="11"/>
      <c r="B32" s="18" t="s">
        <v>465</v>
      </c>
      <c r="C32" s="11"/>
      <c r="D32" s="337">
        <v>16.48</v>
      </c>
      <c r="E32" s="337">
        <v>12.72</v>
      </c>
      <c r="F32" s="337">
        <v>3.76</v>
      </c>
      <c r="G32" s="337">
        <v>1.6</v>
      </c>
      <c r="H32" s="337">
        <v>11.12</v>
      </c>
      <c r="I32" s="338">
        <v>0</v>
      </c>
      <c r="J32" s="339">
        <v>0</v>
      </c>
    </row>
    <row r="33" spans="1:10" ht="10.5" customHeight="1">
      <c r="A33" s="11"/>
      <c r="B33" s="18" t="s">
        <v>504</v>
      </c>
      <c r="C33" s="11"/>
      <c r="D33" s="337">
        <v>19.6</v>
      </c>
      <c r="E33" s="337">
        <v>10.69</v>
      </c>
      <c r="F33" s="337">
        <v>8.91</v>
      </c>
      <c r="G33" s="339">
        <v>0</v>
      </c>
      <c r="H33" s="337">
        <v>10.69</v>
      </c>
      <c r="I33" s="338">
        <v>0</v>
      </c>
      <c r="J33" s="339">
        <v>0</v>
      </c>
    </row>
    <row r="34" spans="1:10" ht="10.5" customHeight="1">
      <c r="A34" s="11"/>
      <c r="B34" s="18" t="s">
        <v>505</v>
      </c>
      <c r="C34" s="11"/>
      <c r="D34" s="337">
        <v>7.07</v>
      </c>
      <c r="E34" s="337">
        <v>5.47</v>
      </c>
      <c r="F34" s="337">
        <v>1.6</v>
      </c>
      <c r="G34" s="337">
        <v>5.04</v>
      </c>
      <c r="H34" s="337">
        <v>0.43</v>
      </c>
      <c r="I34" s="338">
        <v>0</v>
      </c>
      <c r="J34" s="339">
        <v>0</v>
      </c>
    </row>
    <row r="35" spans="1:10" ht="10.5" customHeight="1">
      <c r="A35" s="11"/>
      <c r="B35" s="18" t="s">
        <v>506</v>
      </c>
      <c r="C35" s="11"/>
      <c r="D35" s="337">
        <v>13.11</v>
      </c>
      <c r="E35" s="337">
        <v>6.54</v>
      </c>
      <c r="F35" s="337">
        <v>6.57</v>
      </c>
      <c r="G35" s="339">
        <v>0</v>
      </c>
      <c r="H35" s="337">
        <v>6.54</v>
      </c>
      <c r="I35" s="338">
        <v>0</v>
      </c>
      <c r="J35" s="339">
        <v>0</v>
      </c>
    </row>
    <row r="36" spans="1:10" ht="10.5" customHeight="1">
      <c r="A36" s="11"/>
      <c r="B36" s="18" t="s">
        <v>508</v>
      </c>
      <c r="C36" s="11"/>
      <c r="D36" s="337">
        <v>7.62</v>
      </c>
      <c r="E36" s="337">
        <v>6.42</v>
      </c>
      <c r="F36" s="337">
        <v>1.2</v>
      </c>
      <c r="G36" s="339">
        <v>0</v>
      </c>
      <c r="H36" s="337">
        <v>6.42</v>
      </c>
      <c r="I36" s="338">
        <v>0</v>
      </c>
      <c r="J36" s="339">
        <v>0</v>
      </c>
    </row>
    <row r="37" spans="1:10" ht="9.75">
      <c r="A37" s="11"/>
      <c r="B37" s="18"/>
      <c r="C37" s="11"/>
      <c r="D37" s="337"/>
      <c r="E37" s="337"/>
      <c r="F37" s="337"/>
      <c r="G37" s="337"/>
      <c r="H37" s="337"/>
      <c r="I37" s="337"/>
      <c r="J37" s="337"/>
    </row>
    <row r="38" spans="1:10" ht="10.5" customHeight="1">
      <c r="A38" s="11"/>
      <c r="B38" s="18" t="s">
        <v>509</v>
      </c>
      <c r="C38" s="11"/>
      <c r="D38" s="337">
        <v>9.1</v>
      </c>
      <c r="E38" s="337">
        <v>7.6</v>
      </c>
      <c r="F38" s="337">
        <v>1.5</v>
      </c>
      <c r="G38" s="339">
        <v>0</v>
      </c>
      <c r="H38" s="337">
        <v>7.6</v>
      </c>
      <c r="I38" s="338">
        <v>0</v>
      </c>
      <c r="J38" s="339">
        <v>0</v>
      </c>
    </row>
    <row r="39" spans="1:10" ht="10.5" customHeight="1">
      <c r="A39" s="11"/>
      <c r="B39" s="18" t="s">
        <v>510</v>
      </c>
      <c r="C39" s="11"/>
      <c r="D39" s="337">
        <v>2.25</v>
      </c>
      <c r="E39" s="338">
        <v>0</v>
      </c>
      <c r="F39" s="337">
        <v>2.25</v>
      </c>
      <c r="G39" s="339">
        <v>0</v>
      </c>
      <c r="H39" s="339">
        <v>0</v>
      </c>
      <c r="I39" s="338">
        <v>0</v>
      </c>
      <c r="J39" s="339">
        <v>0</v>
      </c>
    </row>
    <row r="40" spans="1:10" ht="10.5" customHeight="1">
      <c r="A40" s="11"/>
      <c r="B40" s="18" t="s">
        <v>511</v>
      </c>
      <c r="C40" s="11"/>
      <c r="D40" s="339">
        <v>0</v>
      </c>
      <c r="E40" s="338">
        <v>0</v>
      </c>
      <c r="F40" s="338">
        <v>0</v>
      </c>
      <c r="G40" s="339">
        <v>0</v>
      </c>
      <c r="H40" s="339">
        <v>0</v>
      </c>
      <c r="I40" s="338">
        <v>0</v>
      </c>
      <c r="J40" s="339">
        <v>0</v>
      </c>
    </row>
    <row r="41" spans="1:10" ht="10.5" customHeight="1">
      <c r="A41" s="11"/>
      <c r="B41" s="18" t="s">
        <v>512</v>
      </c>
      <c r="C41" s="11"/>
      <c r="D41" s="337">
        <v>10.84</v>
      </c>
      <c r="E41" s="337">
        <v>3.23</v>
      </c>
      <c r="F41" s="337">
        <v>7.61</v>
      </c>
      <c r="G41" s="339">
        <v>0</v>
      </c>
      <c r="H41" s="337">
        <v>3.23</v>
      </c>
      <c r="I41" s="338">
        <v>0</v>
      </c>
      <c r="J41" s="339">
        <v>0</v>
      </c>
    </row>
    <row r="42" spans="1:10" ht="10.5" customHeight="1">
      <c r="A42" s="11"/>
      <c r="B42" s="18" t="s">
        <v>513</v>
      </c>
      <c r="C42" s="11"/>
      <c r="D42" s="337">
        <v>0.98</v>
      </c>
      <c r="E42" s="337">
        <v>0.86</v>
      </c>
      <c r="F42" s="337">
        <v>0.12</v>
      </c>
      <c r="G42" s="339">
        <v>0</v>
      </c>
      <c r="H42" s="337">
        <v>0.57</v>
      </c>
      <c r="I42" s="338">
        <v>0</v>
      </c>
      <c r="J42" s="337">
        <v>0.29</v>
      </c>
    </row>
    <row r="43" spans="1:10" ht="9.75">
      <c r="A43" s="11"/>
      <c r="B43" s="18"/>
      <c r="C43" s="11"/>
      <c r="D43" s="337"/>
      <c r="E43" s="337"/>
      <c r="F43" s="337"/>
      <c r="G43" s="337"/>
      <c r="H43" s="337"/>
      <c r="I43" s="337"/>
      <c r="J43" s="337"/>
    </row>
    <row r="44" spans="1:10" ht="10.5" customHeight="1">
      <c r="A44" s="11"/>
      <c r="B44" s="18" t="s">
        <v>514</v>
      </c>
      <c r="C44" s="11"/>
      <c r="D44" s="339">
        <v>0</v>
      </c>
      <c r="E44" s="338">
        <v>0</v>
      </c>
      <c r="F44" s="338">
        <v>0</v>
      </c>
      <c r="G44" s="339">
        <v>0</v>
      </c>
      <c r="H44" s="339">
        <v>0</v>
      </c>
      <c r="I44" s="338">
        <v>0</v>
      </c>
      <c r="J44" s="339">
        <v>0</v>
      </c>
    </row>
    <row r="45" spans="1:10" ht="10.5" customHeight="1">
      <c r="A45" s="11"/>
      <c r="B45" s="18" t="s">
        <v>515</v>
      </c>
      <c r="C45" s="11"/>
      <c r="D45" s="337">
        <v>11.65</v>
      </c>
      <c r="E45" s="337">
        <v>11.4</v>
      </c>
      <c r="F45" s="337">
        <v>0.25</v>
      </c>
      <c r="G45" s="339">
        <v>0</v>
      </c>
      <c r="H45" s="337">
        <v>11.4</v>
      </c>
      <c r="I45" s="338">
        <v>0</v>
      </c>
      <c r="J45" s="339">
        <v>0</v>
      </c>
    </row>
    <row r="46" spans="1:10" ht="10.5" customHeight="1">
      <c r="A46" s="11"/>
      <c r="B46" s="18" t="s">
        <v>489</v>
      </c>
      <c r="C46" s="11"/>
      <c r="D46" s="337">
        <v>19.2</v>
      </c>
      <c r="E46" s="337">
        <v>9.69</v>
      </c>
      <c r="F46" s="337">
        <v>9.51</v>
      </c>
      <c r="G46" s="339">
        <v>0</v>
      </c>
      <c r="H46" s="337">
        <v>9.69</v>
      </c>
      <c r="I46" s="338">
        <v>0</v>
      </c>
      <c r="J46" s="339">
        <v>0</v>
      </c>
    </row>
    <row r="47" spans="1:10" ht="10.5" customHeight="1">
      <c r="A47" s="11"/>
      <c r="B47" s="18" t="s">
        <v>490</v>
      </c>
      <c r="C47" s="11"/>
      <c r="D47" s="339">
        <v>0</v>
      </c>
      <c r="E47" s="338">
        <v>0</v>
      </c>
      <c r="F47" s="338">
        <v>0</v>
      </c>
      <c r="G47" s="339">
        <v>0</v>
      </c>
      <c r="H47" s="339">
        <v>0</v>
      </c>
      <c r="I47" s="338">
        <v>0</v>
      </c>
      <c r="J47" s="339">
        <v>0</v>
      </c>
    </row>
    <row r="48" spans="1:10" ht="4.5" customHeight="1" thickBot="1">
      <c r="A48" s="19"/>
      <c r="B48" s="35"/>
      <c r="C48" s="19"/>
      <c r="D48" s="342"/>
      <c r="E48" s="342"/>
      <c r="F48" s="342"/>
      <c r="G48" s="342"/>
      <c r="H48" s="342"/>
      <c r="I48" s="342"/>
      <c r="J48" s="342"/>
    </row>
    <row r="49" ht="4.5" customHeight="1" thickTop="1"/>
    <row r="50" ht="9.75">
      <c r="B50" s="294" t="s">
        <v>826</v>
      </c>
    </row>
  </sheetData>
  <sheetProtection/>
  <mergeCells count="3">
    <mergeCell ref="B2:B3"/>
    <mergeCell ref="D2:F2"/>
    <mergeCell ref="G2:J2"/>
  </mergeCells>
  <printOptions horizontalCentered="1"/>
  <pageMargins left="0.5905511811023623" right="0.5905511811023623" top="0.84" bottom="0.5905511811023623" header="0.5118110236220472" footer="0.5118110236220472"/>
  <pageSetup horizontalDpi="300" verticalDpi="300" orientation="portrait" paperSize="9" scale="115" r:id="rId1"/>
  <headerFooter alignWithMargins="0">
    <oddHeader>&amp;R&amp;9&amp;F 都市計画道路延長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AF22"/>
  <sheetViews>
    <sheetView view="pageBreakPreview" zoomScale="150" zoomScaleNormal="125" zoomScaleSheetLayoutView="150" zoomScalePageLayoutView="0" workbookViewId="0" topLeftCell="A1">
      <pane xSplit="3" ySplit="5" topLeftCell="D6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E11" sqref="E11"/>
    </sheetView>
  </sheetViews>
  <sheetFormatPr defaultColWidth="9.33203125" defaultRowHeight="9.75"/>
  <cols>
    <col min="1" max="1" width="4.16015625" style="343" customWidth="1"/>
    <col min="2" max="2" width="15" style="343" customWidth="1"/>
    <col min="3" max="3" width="1.0078125" style="343" customWidth="1"/>
    <col min="4" max="4" width="10.83203125" style="343" customWidth="1"/>
    <col min="5" max="5" width="11.66015625" style="343" customWidth="1"/>
    <col min="6" max="6" width="11" style="343" customWidth="1"/>
    <col min="7" max="7" width="9.16015625" style="343" customWidth="1"/>
    <col min="8" max="12" width="10" style="343" customWidth="1"/>
    <col min="13" max="13" width="1.0078125" style="343" customWidth="1"/>
    <col min="14" max="16384" width="9.66015625" style="343" customWidth="1"/>
  </cols>
  <sheetData>
    <row r="1" ht="6.75" customHeight="1" thickBot="1"/>
    <row r="2" spans="1:32" s="61" customFormat="1" ht="11.25" customHeight="1" thickTop="1">
      <c r="A2" s="344"/>
      <c r="B2" s="467" t="s">
        <v>827</v>
      </c>
      <c r="C2" s="345"/>
      <c r="D2" s="593" t="s">
        <v>429</v>
      </c>
      <c r="E2" s="594"/>
      <c r="F2" s="594"/>
      <c r="G2" s="595"/>
      <c r="H2" s="514" t="s">
        <v>828</v>
      </c>
      <c r="I2" s="599"/>
      <c r="J2" s="599"/>
      <c r="K2" s="599"/>
      <c r="L2" s="599"/>
      <c r="AA2" s="600" t="s">
        <v>828</v>
      </c>
      <c r="AB2" s="601"/>
      <c r="AC2" s="601"/>
      <c r="AD2" s="601"/>
      <c r="AE2" s="601"/>
      <c r="AF2" s="602"/>
    </row>
    <row r="3" spans="1:32" s="61" customFormat="1" ht="11.25" customHeight="1">
      <c r="A3" s="51"/>
      <c r="B3" s="580"/>
      <c r="C3" s="346"/>
      <c r="D3" s="596"/>
      <c r="E3" s="597"/>
      <c r="F3" s="597"/>
      <c r="G3" s="598"/>
      <c r="H3" s="600" t="s">
        <v>829</v>
      </c>
      <c r="I3" s="585"/>
      <c r="J3" s="586" t="s">
        <v>830</v>
      </c>
      <c r="K3" s="587"/>
      <c r="L3" s="587"/>
      <c r="O3" s="603" t="str">
        <f>'[1]2段目'!D3</f>
        <v>横浜市</v>
      </c>
      <c r="P3" s="604"/>
      <c r="Q3" s="605"/>
      <c r="R3" s="603" t="str">
        <f>'[1]2段目'!G3</f>
        <v>川崎市</v>
      </c>
      <c r="S3" s="604"/>
      <c r="T3" s="605"/>
      <c r="U3" s="603" t="str">
        <f>'[1]2段目'!J3</f>
        <v>相模原市</v>
      </c>
      <c r="V3" s="604"/>
      <c r="W3" s="605"/>
      <c r="X3" s="603" t="str">
        <f>'[1]2段目'!M3</f>
        <v>その他市町村</v>
      </c>
      <c r="Y3" s="604"/>
      <c r="Z3" s="605"/>
      <c r="AA3" s="606" t="s">
        <v>831</v>
      </c>
      <c r="AB3" s="607"/>
      <c r="AC3" s="586" t="s">
        <v>832</v>
      </c>
      <c r="AD3" s="587"/>
      <c r="AE3" s="586" t="s">
        <v>833</v>
      </c>
      <c r="AF3" s="608"/>
    </row>
    <row r="4" spans="1:32" s="348" customFormat="1" ht="9" customHeight="1">
      <c r="A4" s="183"/>
      <c r="B4" s="580"/>
      <c r="C4" s="347"/>
      <c r="D4" s="521" t="s">
        <v>834</v>
      </c>
      <c r="E4" s="523" t="s">
        <v>835</v>
      </c>
      <c r="F4" s="525"/>
      <c r="G4" s="521" t="s">
        <v>836</v>
      </c>
      <c r="H4" s="521" t="s">
        <v>834</v>
      </c>
      <c r="I4" s="521" t="s">
        <v>837</v>
      </c>
      <c r="J4" s="521" t="s">
        <v>834</v>
      </c>
      <c r="K4" s="523" t="s">
        <v>835</v>
      </c>
      <c r="L4" s="524"/>
      <c r="O4" s="349" t="str">
        <f>'[1]2段目'!D4</f>
        <v>実延長</v>
      </c>
      <c r="P4" s="350" t="str">
        <f>'[1]2段目'!E4</f>
        <v>路面別</v>
      </c>
      <c r="Q4" s="351" t="str">
        <f>'[1]2段目'!F4</f>
        <v>内訳</v>
      </c>
      <c r="R4" s="349" t="str">
        <f>'[1]2段目'!G4</f>
        <v>実延長</v>
      </c>
      <c r="S4" s="350" t="str">
        <f>'[1]2段目'!H4</f>
        <v>路面別内訳</v>
      </c>
      <c r="T4" s="351">
        <f>'[1]2段目'!I4</f>
        <v>0</v>
      </c>
      <c r="U4" s="349" t="str">
        <f>'[1]2段目'!J4</f>
        <v>実延長</v>
      </c>
      <c r="V4" s="350" t="str">
        <f>'[1]2段目'!K4</f>
        <v>路面別内訳</v>
      </c>
      <c r="W4" s="351">
        <f>'[1]2段目'!L4</f>
        <v>0</v>
      </c>
      <c r="X4" s="349" t="str">
        <f>'[1]2段目'!M4</f>
        <v>実延長</v>
      </c>
      <c r="Y4" s="350" t="str">
        <f>'[1]2段目'!N4</f>
        <v>路面別内訳</v>
      </c>
      <c r="Z4" s="351">
        <f>'[1]2段目'!O4</f>
        <v>0</v>
      </c>
      <c r="AA4" s="609" t="s">
        <v>834</v>
      </c>
      <c r="AB4" s="549" t="s">
        <v>837</v>
      </c>
      <c r="AC4" s="549" t="s">
        <v>834</v>
      </c>
      <c r="AD4" s="611" t="s">
        <v>837</v>
      </c>
      <c r="AE4" s="549" t="s">
        <v>834</v>
      </c>
      <c r="AF4" s="549" t="s">
        <v>837</v>
      </c>
    </row>
    <row r="5" spans="1:32" s="348" customFormat="1" ht="9" customHeight="1">
      <c r="A5" s="352"/>
      <c r="B5" s="483"/>
      <c r="C5" s="353"/>
      <c r="D5" s="522"/>
      <c r="E5" s="178" t="s">
        <v>837</v>
      </c>
      <c r="F5" s="178" t="s">
        <v>838</v>
      </c>
      <c r="G5" s="522"/>
      <c r="H5" s="522"/>
      <c r="I5" s="522"/>
      <c r="J5" s="522"/>
      <c r="K5" s="178" t="s">
        <v>837</v>
      </c>
      <c r="L5" s="283" t="s">
        <v>838</v>
      </c>
      <c r="O5" s="349">
        <f>'[1]2段目'!D5</f>
        <v>0</v>
      </c>
      <c r="P5" s="350" t="str">
        <f>'[1]2段目'!E5</f>
        <v>舗装道</v>
      </c>
      <c r="Q5" s="351" t="str">
        <f>'[1]2段目'!F5</f>
        <v>砂利道</v>
      </c>
      <c r="R5" s="349">
        <f>'[1]2段目'!G5</f>
        <v>0</v>
      </c>
      <c r="S5" s="350" t="str">
        <f>'[1]2段目'!H5</f>
        <v>舗装道</v>
      </c>
      <c r="T5" s="351" t="str">
        <f>'[1]2段目'!I5</f>
        <v>砂利道</v>
      </c>
      <c r="U5" s="349">
        <f>'[1]2段目'!J5</f>
        <v>0</v>
      </c>
      <c r="V5" s="350" t="str">
        <f>'[1]2段目'!K5</f>
        <v>舗装道</v>
      </c>
      <c r="W5" s="351" t="str">
        <f>'[1]2段目'!L5</f>
        <v>砂利道</v>
      </c>
      <c r="X5" s="349">
        <f>'[1]2段目'!M5</f>
        <v>0</v>
      </c>
      <c r="Y5" s="350" t="str">
        <f>'[1]2段目'!N5</f>
        <v>舗装道</v>
      </c>
      <c r="Z5" s="351" t="str">
        <f>'[1]2段目'!O5</f>
        <v>砂利道</v>
      </c>
      <c r="AA5" s="610"/>
      <c r="AB5" s="550"/>
      <c r="AC5" s="550"/>
      <c r="AD5" s="612"/>
      <c r="AE5" s="550"/>
      <c r="AF5" s="550"/>
    </row>
    <row r="6" spans="1:32" s="348" customFormat="1" ht="12" customHeight="1">
      <c r="A6" s="320"/>
      <c r="B6" s="320"/>
      <c r="C6" s="354"/>
      <c r="D6" s="320" t="s">
        <v>839</v>
      </c>
      <c r="E6" s="320" t="s">
        <v>839</v>
      </c>
      <c r="F6" s="320" t="s">
        <v>839</v>
      </c>
      <c r="G6" s="320" t="s">
        <v>840</v>
      </c>
      <c r="H6" s="320" t="s">
        <v>839</v>
      </c>
      <c r="I6" s="320" t="s">
        <v>841</v>
      </c>
      <c r="J6" s="320" t="s">
        <v>839</v>
      </c>
      <c r="K6" s="320" t="s">
        <v>839</v>
      </c>
      <c r="L6" s="320" t="s">
        <v>839</v>
      </c>
      <c r="O6" s="349" t="str">
        <f>'[1]2段目'!D6</f>
        <v>km</v>
      </c>
      <c r="P6" s="350" t="str">
        <f>'[1]2段目'!E6</f>
        <v>km</v>
      </c>
      <c r="Q6" s="351" t="str">
        <f>'[1]2段目'!F6</f>
        <v>km</v>
      </c>
      <c r="R6" s="349" t="str">
        <f>'[1]2段目'!G6</f>
        <v>km</v>
      </c>
      <c r="S6" s="350" t="str">
        <f>'[1]2段目'!H6</f>
        <v>km</v>
      </c>
      <c r="T6" s="351" t="str">
        <f>'[1]2段目'!I6</f>
        <v>km</v>
      </c>
      <c r="U6" s="349" t="str">
        <f>'[1]2段目'!J6</f>
        <v>km</v>
      </c>
      <c r="V6" s="350" t="str">
        <f>'[1]2段目'!K6</f>
        <v>km</v>
      </c>
      <c r="W6" s="351" t="str">
        <f>'[1]2段目'!L6</f>
        <v>km</v>
      </c>
      <c r="X6" s="349" t="str">
        <f>'[1]2段目'!M6</f>
        <v>km</v>
      </c>
      <c r="Y6" s="350" t="str">
        <f>'[1]2段目'!N6</f>
        <v>km</v>
      </c>
      <c r="Z6" s="350" t="str">
        <f>'[1]2段目'!O6</f>
        <v>㎞</v>
      </c>
      <c r="AA6" s="298" t="s">
        <v>839</v>
      </c>
      <c r="AB6" s="299" t="s">
        <v>839</v>
      </c>
      <c r="AC6" s="298" t="s">
        <v>839</v>
      </c>
      <c r="AD6" s="299" t="s">
        <v>839</v>
      </c>
      <c r="AE6" s="298" t="s">
        <v>839</v>
      </c>
      <c r="AF6" s="299" t="s">
        <v>839</v>
      </c>
    </row>
    <row r="7" spans="1:32" s="61" customFormat="1" ht="12" customHeight="1">
      <c r="A7" s="156"/>
      <c r="B7" s="355" t="s">
        <v>842</v>
      </c>
      <c r="C7" s="158"/>
      <c r="D7" s="356">
        <v>25290.9</v>
      </c>
      <c r="E7" s="356">
        <v>22974.2</v>
      </c>
      <c r="F7" s="356">
        <v>2316.7</v>
      </c>
      <c r="G7" s="357">
        <v>90.8</v>
      </c>
      <c r="H7" s="356">
        <v>270</v>
      </c>
      <c r="I7" s="356">
        <v>270</v>
      </c>
      <c r="J7" s="356">
        <v>1078</v>
      </c>
      <c r="K7" s="356">
        <v>1011.4</v>
      </c>
      <c r="L7" s="356">
        <v>66.6</v>
      </c>
      <c r="O7" s="358">
        <f>'[1]2段目'!D7</f>
        <v>7532.8</v>
      </c>
      <c r="P7" s="359">
        <f>'[1]2段目'!E7</f>
        <v>7408.7</v>
      </c>
      <c r="Q7" s="360">
        <f>'[1]2段目'!F7</f>
        <v>124.1</v>
      </c>
      <c r="R7" s="358">
        <f>'[1]2段目'!G7</f>
        <v>2457</v>
      </c>
      <c r="S7" s="359">
        <f>'[1]2段目'!H7</f>
        <v>2203</v>
      </c>
      <c r="T7" s="360">
        <f>'[1]2段目'!I7</f>
        <v>254</v>
      </c>
      <c r="U7" s="358">
        <f>'[1]2段目'!J7</f>
        <v>2327.2</v>
      </c>
      <c r="V7" s="359">
        <f>'[1]2段目'!K7</f>
        <v>2027</v>
      </c>
      <c r="W7" s="360">
        <f>'[1]2段目'!L7</f>
        <v>301.2</v>
      </c>
      <c r="X7" s="358">
        <f>'[1]2段目'!M7</f>
        <v>11326</v>
      </c>
      <c r="Y7" s="359">
        <f>'[1]2段目'!N7</f>
        <v>9755.2</v>
      </c>
      <c r="Z7" s="359">
        <f>'[1]2段目'!O7</f>
        <v>1570.8</v>
      </c>
      <c r="AA7" s="361">
        <v>215</v>
      </c>
      <c r="AB7" s="362">
        <v>215</v>
      </c>
      <c r="AC7" s="361">
        <v>70</v>
      </c>
      <c r="AD7" s="362">
        <v>70</v>
      </c>
      <c r="AE7" s="361">
        <v>22</v>
      </c>
      <c r="AF7" s="362">
        <v>22</v>
      </c>
    </row>
    <row r="8" spans="1:32" s="61" customFormat="1" ht="12" customHeight="1">
      <c r="A8" s="156"/>
      <c r="B8" s="355" t="s">
        <v>541</v>
      </c>
      <c r="C8" s="158"/>
      <c r="D8" s="356">
        <v>25425</v>
      </c>
      <c r="E8" s="356">
        <v>23150</v>
      </c>
      <c r="F8" s="356">
        <v>2274</v>
      </c>
      <c r="G8" s="357">
        <v>91.1</v>
      </c>
      <c r="H8" s="356">
        <v>270</v>
      </c>
      <c r="I8" s="356">
        <v>270</v>
      </c>
      <c r="J8" s="356">
        <v>1075</v>
      </c>
      <c r="K8" s="356">
        <v>1009</v>
      </c>
      <c r="L8" s="356">
        <v>66.6</v>
      </c>
      <c r="O8" s="358">
        <f>'[1]2段目'!D8</f>
        <v>7560.302</v>
      </c>
      <c r="P8" s="359">
        <f>'[1]2段目'!E8</f>
        <v>7434.865</v>
      </c>
      <c r="Q8" s="360">
        <f>'[1]2段目'!F8</f>
        <v>125.437</v>
      </c>
      <c r="R8" s="358">
        <f>'[1]2段目'!G8</f>
        <v>2458.99</v>
      </c>
      <c r="S8" s="359">
        <f>'[1]2段目'!H8</f>
        <v>2207.985</v>
      </c>
      <c r="T8" s="360">
        <f>'[1]2段目'!I8</f>
        <v>251.005</v>
      </c>
      <c r="U8" s="358">
        <f>'[1]2段目'!J8</f>
        <v>2332.37</v>
      </c>
      <c r="V8" s="359">
        <f>'[1]2段目'!K8</f>
        <v>2027</v>
      </c>
      <c r="W8" s="360">
        <f>'[1]2段目'!L8</f>
        <v>300.715</v>
      </c>
      <c r="X8" s="358">
        <f>'[1]2段目'!M8</f>
        <v>11426.345</v>
      </c>
      <c r="Y8" s="359">
        <f>'[1]2段目'!N8</f>
        <v>9896.042</v>
      </c>
      <c r="Z8" s="359">
        <f>'[1]2段目'!O8</f>
        <v>1530.303</v>
      </c>
      <c r="AA8" s="361">
        <v>215</v>
      </c>
      <c r="AB8" s="362">
        <v>215</v>
      </c>
      <c r="AC8" s="361">
        <v>70</v>
      </c>
      <c r="AD8" s="362">
        <v>70</v>
      </c>
      <c r="AE8" s="361">
        <v>12</v>
      </c>
      <c r="AF8" s="362">
        <v>12</v>
      </c>
    </row>
    <row r="9" spans="1:32" s="61" customFormat="1" ht="12" customHeight="1">
      <c r="A9" s="156"/>
      <c r="B9" s="355" t="s">
        <v>843</v>
      </c>
      <c r="C9" s="158"/>
      <c r="D9" s="356">
        <v>25522.451</v>
      </c>
      <c r="E9" s="356">
        <v>23269.508</v>
      </c>
      <c r="F9" s="356">
        <v>2252.943</v>
      </c>
      <c r="G9" s="357">
        <f>E9/D9*100</f>
        <v>91.17270124252566</v>
      </c>
      <c r="H9" s="356">
        <f>SUM(H11:H15)</f>
        <v>270</v>
      </c>
      <c r="I9" s="356">
        <f>SUM(I11:I15)</f>
        <v>270</v>
      </c>
      <c r="J9" s="356">
        <f>SUM(K9:L9)</f>
        <v>1078.136</v>
      </c>
      <c r="K9" s="356">
        <f>SUM(K12:K15)</f>
        <v>1019.547</v>
      </c>
      <c r="L9" s="356">
        <f>SUM(L12:L15)</f>
        <v>58.589</v>
      </c>
      <c r="M9" s="363"/>
      <c r="N9" s="363"/>
      <c r="O9" s="364">
        <f>'[1]2段目'!D9</f>
        <v>7559.039</v>
      </c>
      <c r="P9" s="365">
        <f>'[1]2段目'!E9</f>
        <v>7433.596</v>
      </c>
      <c r="Q9" s="366">
        <f>'[1]2段目'!F9</f>
        <v>125.443</v>
      </c>
      <c r="R9" s="358">
        <f>'[1]2段目'!G9</f>
        <v>2463.441</v>
      </c>
      <c r="S9" s="359">
        <f>'[1]2段目'!H9</f>
        <v>2214.109</v>
      </c>
      <c r="T9" s="360">
        <f>'[1]2段目'!I9</f>
        <v>249.332</v>
      </c>
      <c r="U9" s="358">
        <f>'[1]2段目'!J9</f>
        <v>2334.289</v>
      </c>
      <c r="V9" s="359">
        <f>'[1]2段目'!K9</f>
        <v>2033.632</v>
      </c>
      <c r="W9" s="360">
        <f>'[1]2段目'!L9</f>
        <v>300.657</v>
      </c>
      <c r="X9" s="358">
        <f>'[1]2段目'!M9</f>
        <v>11510.847</v>
      </c>
      <c r="Y9" s="359">
        <f>'[1]2段目'!N9</f>
        <v>9991.925</v>
      </c>
      <c r="Z9" s="359">
        <f>'[1]2段目'!O9</f>
        <v>1518.922</v>
      </c>
      <c r="AA9" s="367">
        <f aca="true" t="shared" si="0" ref="AA9:AF9">SUM(AA11:AA15)</f>
        <v>222.923</v>
      </c>
      <c r="AB9" s="368">
        <f t="shared" si="0"/>
        <v>222.923</v>
      </c>
      <c r="AC9" s="367">
        <f t="shared" si="0"/>
        <v>71.934</v>
      </c>
      <c r="AD9" s="368">
        <f t="shared" si="0"/>
        <v>71.934</v>
      </c>
      <c r="AE9" s="367">
        <f t="shared" si="0"/>
        <v>11.812999999999999</v>
      </c>
      <c r="AF9" s="368">
        <f t="shared" si="0"/>
        <v>11.812999999999999</v>
      </c>
    </row>
    <row r="10" spans="1:32" ht="12" customHeight="1">
      <c r="A10" s="369"/>
      <c r="B10" s="11"/>
      <c r="C10" s="370"/>
      <c r="D10" s="371"/>
      <c r="E10" s="371"/>
      <c r="F10" s="371"/>
      <c r="G10" s="371"/>
      <c r="H10" s="372"/>
      <c r="I10" s="372"/>
      <c r="J10" s="371"/>
      <c r="K10" s="371"/>
      <c r="L10" s="371"/>
      <c r="M10" s="373"/>
      <c r="N10" s="373"/>
      <c r="O10" s="364">
        <f>'[1]2段目'!D10</f>
        <v>0</v>
      </c>
      <c r="P10" s="365">
        <f>'[1]2段目'!E10</f>
        <v>0</v>
      </c>
      <c r="Q10" s="366">
        <f>'[1]2段目'!F10</f>
        <v>0</v>
      </c>
      <c r="R10" s="358">
        <f>'[1]2段目'!G10</f>
        <v>0</v>
      </c>
      <c r="S10" s="359">
        <f>'[1]2段目'!H10</f>
        <v>0</v>
      </c>
      <c r="T10" s="360">
        <f>'[1]2段目'!I10</f>
        <v>0</v>
      </c>
      <c r="U10" s="358">
        <f>'[1]2段目'!J10</f>
        <v>0</v>
      </c>
      <c r="V10" s="359">
        <f>'[1]2段目'!K10</f>
        <v>0</v>
      </c>
      <c r="W10" s="360">
        <f>'[1]2段目'!L10</f>
        <v>0</v>
      </c>
      <c r="X10" s="358">
        <f>'[1]2段目'!M10</f>
        <v>0</v>
      </c>
      <c r="Y10" s="359">
        <f>'[1]2段目'!N10</f>
        <v>0</v>
      </c>
      <c r="Z10" s="359">
        <f>'[1]2段目'!O10</f>
        <v>0</v>
      </c>
      <c r="AA10" s="374"/>
      <c r="AB10" s="375"/>
      <c r="AC10" s="374"/>
      <c r="AD10" s="375"/>
      <c r="AE10" s="374"/>
      <c r="AF10" s="375"/>
    </row>
    <row r="11" spans="1:32" ht="13.5">
      <c r="A11" s="369"/>
      <c r="B11" s="376" t="s">
        <v>844</v>
      </c>
      <c r="C11" s="370"/>
      <c r="D11" s="377">
        <f>SUM(E11:F11)</f>
        <v>82.734</v>
      </c>
      <c r="E11" s="377">
        <f>SUM(I11,K11,P11,S11,V11,Y11,AB11,AD11,AF11)</f>
        <v>82.734</v>
      </c>
      <c r="F11" s="378">
        <f>SUM(L11,Q11,T11,W11,Z11)</f>
        <v>0</v>
      </c>
      <c r="G11" s="379">
        <f>SUM(E11/D11)*100</f>
        <v>100</v>
      </c>
      <c r="H11" s="380">
        <v>0</v>
      </c>
      <c r="I11" s="380">
        <v>0</v>
      </c>
      <c r="J11" s="380" t="s">
        <v>581</v>
      </c>
      <c r="K11" s="380" t="s">
        <v>581</v>
      </c>
      <c r="L11" s="380" t="s">
        <v>581</v>
      </c>
      <c r="M11" s="373"/>
      <c r="N11" s="373"/>
      <c r="O11" s="364" t="str">
        <f>'[1]2段目'!D11</f>
        <v>-</v>
      </c>
      <c r="P11" s="365" t="str">
        <f>'[1]2段目'!E11</f>
        <v>-</v>
      </c>
      <c r="Q11" s="366" t="str">
        <f>'[1]2段目'!F11</f>
        <v>-</v>
      </c>
      <c r="R11" s="358" t="str">
        <f>'[1]2段目'!G11</f>
        <v>-</v>
      </c>
      <c r="S11" s="359" t="str">
        <f>'[1]2段目'!H11</f>
        <v>-</v>
      </c>
      <c r="T11" s="360" t="str">
        <f>'[1]2段目'!I11</f>
        <v>-</v>
      </c>
      <c r="U11" s="358" t="str">
        <f>'[1]2段目'!J11</f>
        <v>-</v>
      </c>
      <c r="V11" s="359" t="str">
        <f>'[1]2段目'!K11</f>
        <v>-</v>
      </c>
      <c r="W11" s="360" t="str">
        <f>'[1]2段目'!L11</f>
        <v>-</v>
      </c>
      <c r="X11" s="358" t="str">
        <f>'[1]2段目'!M11</f>
        <v>-</v>
      </c>
      <c r="Y11" s="359" t="str">
        <f>'[1]2段目'!N11</f>
        <v>-</v>
      </c>
      <c r="Z11" s="359" t="str">
        <f>'[1]2段目'!O11</f>
        <v>-</v>
      </c>
      <c r="AA11" s="381">
        <f>'[1]3段目'!D11</f>
        <v>82.734</v>
      </c>
      <c r="AB11" s="375">
        <f>'[1]3段目'!E11</f>
        <v>82.734</v>
      </c>
      <c r="AC11" s="381" t="str">
        <f>'[1]3段目'!F11</f>
        <v>-</v>
      </c>
      <c r="AD11" s="382" t="str">
        <f>'[1]3段目'!G11</f>
        <v>-</v>
      </c>
      <c r="AE11" s="381" t="str">
        <f>'[1]3段目'!H11</f>
        <v>-</v>
      </c>
      <c r="AF11" s="382" t="str">
        <f>'[1]3段目'!I11</f>
        <v>-</v>
      </c>
    </row>
    <row r="12" spans="1:32" ht="12" customHeight="1">
      <c r="A12" s="369"/>
      <c r="B12" s="376" t="s">
        <v>845</v>
      </c>
      <c r="C12" s="370"/>
      <c r="D12" s="377">
        <f>SUM(E12:F12)</f>
        <v>678.9449999999998</v>
      </c>
      <c r="E12" s="377">
        <f>SUM(I12,K12,P12,S12,V12,Y12,AB12,AD12,AF12)</f>
        <v>678.0159999999998</v>
      </c>
      <c r="F12" s="378">
        <f>SUM(L12,Q12,T12,W12,Z12)</f>
        <v>0.929</v>
      </c>
      <c r="G12" s="379">
        <f>SUM(E12/D12)*100</f>
        <v>99.86317006532194</v>
      </c>
      <c r="H12" s="383">
        <f>SUM(I12)</f>
        <v>270</v>
      </c>
      <c r="I12" s="384">
        <v>270</v>
      </c>
      <c r="J12" s="383">
        <v>179.478</v>
      </c>
      <c r="K12" s="384">
        <v>179.478</v>
      </c>
      <c r="L12" s="384">
        <v>0</v>
      </c>
      <c r="M12" s="373"/>
      <c r="N12" s="373"/>
      <c r="O12" s="364">
        <f>'[1]2段目'!D12</f>
        <v>15.461</v>
      </c>
      <c r="P12" s="365">
        <f>'[1]2段目'!E12</f>
        <v>15.461</v>
      </c>
      <c r="Q12" s="366" t="str">
        <f>'[1]2段目'!F12</f>
        <v>-</v>
      </c>
      <c r="R12" s="358">
        <f>'[1]2段目'!G12</f>
        <v>17.72</v>
      </c>
      <c r="S12" s="359">
        <f>'[1]2段目'!H12</f>
        <v>17.72</v>
      </c>
      <c r="T12" s="360" t="str">
        <f>'[1]2段目'!I12</f>
        <v>-</v>
      </c>
      <c r="U12" s="358">
        <f>'[1]2段目'!J12</f>
        <v>51.561</v>
      </c>
      <c r="V12" s="359">
        <f>'[1]2段目'!K12</f>
        <v>50.632</v>
      </c>
      <c r="W12" s="360">
        <f>'[1]2段目'!L12</f>
        <v>0.929</v>
      </c>
      <c r="X12" s="358" t="str">
        <f>'[1]2段目'!M12</f>
        <v>-</v>
      </c>
      <c r="Y12" s="359" t="str">
        <f>'[1]2段目'!N12</f>
        <v>-</v>
      </c>
      <c r="Z12" s="359" t="str">
        <f>'[1]2段目'!O12</f>
        <v>-</v>
      </c>
      <c r="AA12" s="381">
        <f>'[1]3段目'!D12</f>
        <v>140.189</v>
      </c>
      <c r="AB12" s="375">
        <f>'[1]3段目'!E12</f>
        <v>140.189</v>
      </c>
      <c r="AC12" s="381" t="str">
        <f>'[1]3段目'!F12</f>
        <v>-</v>
      </c>
      <c r="AD12" s="382" t="str">
        <f>'[1]3段目'!G12</f>
        <v>-</v>
      </c>
      <c r="AE12" s="381">
        <f>'[1]3段目'!H12</f>
        <v>4.536</v>
      </c>
      <c r="AF12" s="382">
        <f>'[1]3段目'!I12</f>
        <v>4.536</v>
      </c>
    </row>
    <row r="13" spans="1:32" ht="12" customHeight="1">
      <c r="A13" s="369"/>
      <c r="B13" s="376" t="s">
        <v>777</v>
      </c>
      <c r="C13" s="370"/>
      <c r="D13" s="377">
        <f>SUM(E13:F13)</f>
        <v>759.614</v>
      </c>
      <c r="E13" s="377">
        <f>SUM(I13,K13,P13,S13,V13,Y13,AB13,AD13,AF13)</f>
        <v>747.2470000000001</v>
      </c>
      <c r="F13" s="378">
        <f>SUM(L13,Q13,T13,W13,Z13)</f>
        <v>12.367</v>
      </c>
      <c r="G13" s="379">
        <f>SUM(E13/D13)*100</f>
        <v>98.3719362728965</v>
      </c>
      <c r="H13" s="380">
        <v>0</v>
      </c>
      <c r="I13" s="380">
        <v>0</v>
      </c>
      <c r="J13" s="383">
        <v>489.408</v>
      </c>
      <c r="K13" s="384">
        <v>486.026</v>
      </c>
      <c r="L13" s="384">
        <v>3.365</v>
      </c>
      <c r="M13" s="373"/>
      <c r="N13" s="373"/>
      <c r="O13" s="364">
        <f>'[1]2段目'!D13</f>
        <v>122.017</v>
      </c>
      <c r="P13" s="365">
        <f>'[1]2段目'!E13</f>
        <v>122.017</v>
      </c>
      <c r="Q13" s="366" t="str">
        <f>'[1]2段目'!F13</f>
        <v>-</v>
      </c>
      <c r="R13" s="358">
        <f>'[1]2段目'!G13</f>
        <v>54.307</v>
      </c>
      <c r="S13" s="359">
        <f>'[1]2段目'!H13</f>
        <v>54.307</v>
      </c>
      <c r="T13" s="360" t="str">
        <f>'[1]2段目'!I13</f>
        <v>-</v>
      </c>
      <c r="U13" s="358">
        <f>'[1]2段目'!J13</f>
        <v>84.205</v>
      </c>
      <c r="V13" s="359">
        <f>'[1]2段目'!K13</f>
        <v>75.203</v>
      </c>
      <c r="W13" s="360">
        <f>'[1]2段目'!L13</f>
        <v>9.002</v>
      </c>
      <c r="X13" s="358">
        <f>'[1]2段目'!M13</f>
        <v>2.417</v>
      </c>
      <c r="Y13" s="359">
        <f>'[1]2段目'!N13</f>
        <v>2.417</v>
      </c>
      <c r="Z13" s="359" t="str">
        <f>'[1]2段目'!O13</f>
        <v>-</v>
      </c>
      <c r="AA13" s="381" t="str">
        <f>'[1]3段目'!D13</f>
        <v>-</v>
      </c>
      <c r="AB13" s="382" t="str">
        <f>'[1]3段目'!E13</f>
        <v>-</v>
      </c>
      <c r="AC13" s="381" t="str">
        <f>'[1]3段目'!F13</f>
        <v>-</v>
      </c>
      <c r="AD13" s="382" t="str">
        <f>'[1]3段目'!G13</f>
        <v>-</v>
      </c>
      <c r="AE13" s="381">
        <f>'[1]3段目'!H13</f>
        <v>7.277</v>
      </c>
      <c r="AF13" s="375">
        <f>'[1]3段目'!I13</f>
        <v>7.277</v>
      </c>
    </row>
    <row r="14" spans="1:32" ht="12" customHeight="1">
      <c r="A14" s="369"/>
      <c r="B14" s="376" t="s">
        <v>810</v>
      </c>
      <c r="C14" s="370"/>
      <c r="D14" s="377">
        <f>SUM(E14:F14)</f>
        <v>661.831</v>
      </c>
      <c r="E14" s="377">
        <f>SUM(I14,K14,P14,S14,V14,Y14,AB14,AD14,AF14)</f>
        <v>600.294</v>
      </c>
      <c r="F14" s="378">
        <f>SUM(L14,Q14,T14,W14,Z14)</f>
        <v>61.537</v>
      </c>
      <c r="G14" s="379">
        <f>SUM(E14/D14)*100</f>
        <v>90.7020070078313</v>
      </c>
      <c r="H14" s="380">
        <v>0</v>
      </c>
      <c r="I14" s="380">
        <v>0</v>
      </c>
      <c r="J14" s="383">
        <v>409.297</v>
      </c>
      <c r="K14" s="384">
        <v>354.043</v>
      </c>
      <c r="L14" s="384">
        <v>55.224</v>
      </c>
      <c r="M14" s="373"/>
      <c r="N14" s="373"/>
      <c r="O14" s="364">
        <f>'[1]2段目'!D14</f>
        <v>78.121</v>
      </c>
      <c r="P14" s="365">
        <f>'[1]2段目'!E14</f>
        <v>78.121</v>
      </c>
      <c r="Q14" s="366" t="str">
        <f>'[1]2段目'!F14</f>
        <v>-</v>
      </c>
      <c r="R14" s="358">
        <f>'[1]2段目'!G14</f>
        <v>19.278</v>
      </c>
      <c r="S14" s="359">
        <f>'[1]2段目'!H14</f>
        <v>19.278</v>
      </c>
      <c r="T14" s="360" t="str">
        <f>'[1]2段目'!I14</f>
        <v>-</v>
      </c>
      <c r="U14" s="358">
        <f>'[1]2段目'!J14</f>
        <v>103.279</v>
      </c>
      <c r="V14" s="359">
        <f>'[1]2段目'!K14</f>
        <v>96.966</v>
      </c>
      <c r="W14" s="360">
        <f>'[1]2段目'!L14</f>
        <v>6.313</v>
      </c>
      <c r="X14" s="358">
        <f>'[1]2段目'!M14</f>
        <v>0.084</v>
      </c>
      <c r="Y14" s="359">
        <f>'[1]2段目'!N14</f>
        <v>0.084</v>
      </c>
      <c r="Z14" s="359" t="str">
        <f>'[1]2段目'!O14</f>
        <v>-</v>
      </c>
      <c r="AA14" s="381" t="str">
        <f>'[1]3段目'!D14</f>
        <v>-</v>
      </c>
      <c r="AB14" s="382" t="str">
        <f>'[1]3段目'!E14</f>
        <v>-</v>
      </c>
      <c r="AC14" s="381">
        <f>'[1]3段目'!F14</f>
        <v>51.802</v>
      </c>
      <c r="AD14" s="382">
        <f>'[1]3段目'!G14</f>
        <v>51.802</v>
      </c>
      <c r="AE14" s="381" t="str">
        <f>'[1]3段目'!H14</f>
        <v>-</v>
      </c>
      <c r="AF14" s="382" t="str">
        <f>'[1]3段目'!I14</f>
        <v>-</v>
      </c>
    </row>
    <row r="15" spans="1:32" ht="12" customHeight="1">
      <c r="A15" s="369"/>
      <c r="B15" s="376" t="s">
        <v>846</v>
      </c>
      <c r="C15" s="370"/>
      <c r="D15" s="377">
        <f>SUM(E15:F15)</f>
        <v>23339.298000000003</v>
      </c>
      <c r="E15" s="377">
        <f>SUM(I15,K15,P15,S15,V15,Y15,AB15,AD15,AF15)</f>
        <v>21161.188000000002</v>
      </c>
      <c r="F15" s="378">
        <f>SUM(L15,Q15,T15,W15,Z15)</f>
        <v>2178.11</v>
      </c>
      <c r="G15" s="379">
        <f>SUM(E15/D15)*100</f>
        <v>90.66762847794308</v>
      </c>
      <c r="H15" s="380">
        <v>0</v>
      </c>
      <c r="I15" s="380">
        <v>0</v>
      </c>
      <c r="J15" s="380">
        <v>0</v>
      </c>
      <c r="K15" s="380" t="s">
        <v>581</v>
      </c>
      <c r="L15" s="380" t="s">
        <v>581</v>
      </c>
      <c r="M15" s="373"/>
      <c r="N15" s="373"/>
      <c r="O15" s="364">
        <f>'[1]2段目'!D15</f>
        <v>7343.44</v>
      </c>
      <c r="P15" s="365">
        <f>'[1]2段目'!E15</f>
        <v>7217.997</v>
      </c>
      <c r="Q15" s="366">
        <f>'[1]2段目'!F15</f>
        <v>125.443</v>
      </c>
      <c r="R15" s="358">
        <f>'[1]2段目'!G15</f>
        <v>2372.136</v>
      </c>
      <c r="S15" s="359">
        <f>'[1]2段目'!H15</f>
        <v>2122.804</v>
      </c>
      <c r="T15" s="360">
        <f>'[1]2段目'!I15</f>
        <v>249.332</v>
      </c>
      <c r="U15" s="358">
        <f>'[1]2段目'!J15</f>
        <v>2095.244</v>
      </c>
      <c r="V15" s="359">
        <f>'[1]2段目'!K15</f>
        <v>1810.831</v>
      </c>
      <c r="W15" s="360">
        <f>'[1]2段目'!L15</f>
        <v>284.413</v>
      </c>
      <c r="X15" s="358">
        <f>'[1]2段目'!M15</f>
        <v>11508.346</v>
      </c>
      <c r="Y15" s="359">
        <f>'[1]2段目'!N15</f>
        <v>9989.424</v>
      </c>
      <c r="Z15" s="359">
        <f>'[1]2段目'!O15</f>
        <v>1518.922</v>
      </c>
      <c r="AA15" s="381" t="str">
        <f>'[1]3段目'!D15</f>
        <v>-</v>
      </c>
      <c r="AB15" s="382" t="str">
        <f>'[1]3段目'!E15</f>
        <v>-</v>
      </c>
      <c r="AC15" s="381">
        <f>'[1]3段目'!F15</f>
        <v>20.132</v>
      </c>
      <c r="AD15" s="375">
        <f>'[1]3段目'!G15</f>
        <v>20.132</v>
      </c>
      <c r="AE15" s="381" t="str">
        <f>'[1]3段目'!H15</f>
        <v>-</v>
      </c>
      <c r="AF15" s="382" t="str">
        <f>'[1]3段目'!I15</f>
        <v>-</v>
      </c>
    </row>
    <row r="16" spans="1:32" ht="6" customHeight="1" thickBot="1">
      <c r="A16" s="385"/>
      <c r="B16" s="385"/>
      <c r="C16" s="386"/>
      <c r="D16" s="387"/>
      <c r="E16" s="387"/>
      <c r="F16" s="387"/>
      <c r="G16" s="387"/>
      <c r="H16" s="387"/>
      <c r="I16" s="387"/>
      <c r="J16" s="387"/>
      <c r="K16" s="387"/>
      <c r="L16" s="387"/>
      <c r="O16" s="388"/>
      <c r="P16" s="389"/>
      <c r="Q16" s="390"/>
      <c r="R16" s="388"/>
      <c r="S16" s="389"/>
      <c r="T16" s="390"/>
      <c r="U16" s="388"/>
      <c r="V16" s="389"/>
      <c r="W16" s="390"/>
      <c r="X16" s="388"/>
      <c r="Y16" s="389"/>
      <c r="Z16" s="389"/>
      <c r="AA16" s="388"/>
      <c r="AB16" s="390"/>
      <c r="AC16" s="388"/>
      <c r="AD16" s="390"/>
      <c r="AE16" s="388"/>
      <c r="AF16" s="390"/>
    </row>
    <row r="17" ht="12" customHeight="1" thickTop="1"/>
    <row r="18" spans="4:7" ht="12" customHeight="1">
      <c r="D18" s="391"/>
      <c r="G18" s="392"/>
    </row>
    <row r="19" spans="2:7" ht="12" customHeight="1">
      <c r="B19" s="393"/>
      <c r="D19" s="391"/>
      <c r="G19" s="392"/>
    </row>
    <row r="20" spans="2:7" ht="12" customHeight="1">
      <c r="B20" s="394"/>
      <c r="D20" s="391"/>
      <c r="E20" s="395"/>
      <c r="G20" s="392"/>
    </row>
    <row r="21" spans="2:7" ht="12" customHeight="1">
      <c r="B21" s="394"/>
      <c r="D21" s="391"/>
      <c r="G21" s="392"/>
    </row>
    <row r="22" spans="2:4" ht="13.5">
      <c r="B22" s="394"/>
      <c r="D22" s="391"/>
    </row>
  </sheetData>
  <sheetProtection/>
  <mergeCells count="26">
    <mergeCell ref="AA4:AA5"/>
    <mergeCell ref="AB4:AB5"/>
    <mergeCell ref="AC4:AC5"/>
    <mergeCell ref="AD4:AD5"/>
    <mergeCell ref="AE4:AE5"/>
    <mergeCell ref="AF4:AF5"/>
    <mergeCell ref="AA3:AB3"/>
    <mergeCell ref="AC3:AD3"/>
    <mergeCell ref="AE3:AF3"/>
    <mergeCell ref="D4:D5"/>
    <mergeCell ref="E4:F4"/>
    <mergeCell ref="G4:G5"/>
    <mergeCell ref="H4:H5"/>
    <mergeCell ref="I4:I5"/>
    <mergeCell ref="J4:J5"/>
    <mergeCell ref="K4:L4"/>
    <mergeCell ref="B2:B5"/>
    <mergeCell ref="D2:G3"/>
    <mergeCell ref="H2:L2"/>
    <mergeCell ref="AA2:AF2"/>
    <mergeCell ref="H3:I3"/>
    <mergeCell ref="J3:L3"/>
    <mergeCell ref="O3:Q3"/>
    <mergeCell ref="R3:T3"/>
    <mergeCell ref="U3:W3"/>
    <mergeCell ref="X3:Z3"/>
  </mergeCells>
  <printOptions horizontalCentered="1"/>
  <pageMargins left="0.27" right="0.21" top="1.1811023622047245" bottom="1.1811023622047245" header="0.5118110236220472" footer="0.5118110236220472"/>
  <pageSetup horizontalDpi="600" verticalDpi="600" orientation="portrait" paperSize="9" r:id="rId1"/>
  <headerFooter alignWithMargins="0">
    <oddHeader>&amp;R&amp;9&amp;F　道路延長（１段目）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T22"/>
  <sheetViews>
    <sheetView view="pageBreakPreview" zoomScale="145" zoomScaleNormal="125" zoomScaleSheetLayoutView="145" zoomScalePageLayoutView="0" workbookViewId="0" topLeftCell="A1">
      <selection activeCell="G12" sqref="G12"/>
    </sheetView>
  </sheetViews>
  <sheetFormatPr defaultColWidth="9.33203125" defaultRowHeight="9.75"/>
  <cols>
    <col min="1" max="1" width="2.83203125" style="61" customWidth="1"/>
    <col min="2" max="2" width="15" style="61" customWidth="1"/>
    <col min="3" max="3" width="2" style="61" customWidth="1"/>
    <col min="4" max="7" width="8.16015625" style="61" customWidth="1"/>
    <col min="8" max="8" width="8.33203125" style="61" customWidth="1"/>
    <col min="9" max="12" width="8.16015625" style="61" customWidth="1"/>
    <col min="13" max="13" width="8.83203125" style="61" customWidth="1"/>
    <col min="14" max="14" width="10.16015625" style="61" customWidth="1"/>
    <col min="15" max="15" width="8.16015625" style="61" customWidth="1"/>
    <col min="16" max="16" width="1.0078125" style="61" customWidth="1"/>
    <col min="17" max="16384" width="9.66015625" style="61" customWidth="1"/>
  </cols>
  <sheetData>
    <row r="1" ht="3.75" customHeight="1" thickBot="1"/>
    <row r="2" spans="1:15" ht="13.5" customHeight="1" thickTop="1">
      <c r="A2" s="344"/>
      <c r="B2" s="467" t="s">
        <v>847</v>
      </c>
      <c r="C2" s="345"/>
      <c r="D2" s="567" t="s">
        <v>828</v>
      </c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613"/>
    </row>
    <row r="3" spans="1:15" ht="12.75" customHeight="1">
      <c r="A3" s="51"/>
      <c r="B3" s="580"/>
      <c r="C3" s="346"/>
      <c r="D3" s="584" t="s">
        <v>848</v>
      </c>
      <c r="E3" s="601"/>
      <c r="F3" s="602"/>
      <c r="G3" s="584" t="s">
        <v>849</v>
      </c>
      <c r="H3" s="601"/>
      <c r="I3" s="602"/>
      <c r="J3" s="614" t="s">
        <v>850</v>
      </c>
      <c r="K3" s="601"/>
      <c r="L3" s="602"/>
      <c r="M3" s="600" t="s">
        <v>851</v>
      </c>
      <c r="N3" s="584"/>
      <c r="O3" s="584"/>
    </row>
    <row r="4" spans="1:15" ht="9" customHeight="1">
      <c r="A4" s="51"/>
      <c r="B4" s="580"/>
      <c r="C4" s="346"/>
      <c r="D4" s="609" t="s">
        <v>834</v>
      </c>
      <c r="E4" s="175" t="s">
        <v>852</v>
      </c>
      <c r="F4" s="176" t="s">
        <v>853</v>
      </c>
      <c r="G4" s="609" t="s">
        <v>834</v>
      </c>
      <c r="H4" s="523" t="s">
        <v>835</v>
      </c>
      <c r="I4" s="525"/>
      <c r="J4" s="609" t="s">
        <v>834</v>
      </c>
      <c r="K4" s="523" t="s">
        <v>835</v>
      </c>
      <c r="L4" s="525"/>
      <c r="M4" s="549" t="s">
        <v>834</v>
      </c>
      <c r="N4" s="523" t="s">
        <v>835</v>
      </c>
      <c r="O4" s="524"/>
    </row>
    <row r="5" spans="1:15" ht="9" customHeight="1">
      <c r="A5" s="396"/>
      <c r="B5" s="483"/>
      <c r="C5" s="397"/>
      <c r="D5" s="610"/>
      <c r="E5" s="178" t="s">
        <v>837</v>
      </c>
      <c r="F5" s="398" t="s">
        <v>838</v>
      </c>
      <c r="G5" s="610"/>
      <c r="H5" s="178" t="s">
        <v>837</v>
      </c>
      <c r="I5" s="178" t="s">
        <v>838</v>
      </c>
      <c r="J5" s="610"/>
      <c r="K5" s="178" t="s">
        <v>837</v>
      </c>
      <c r="L5" s="178" t="s">
        <v>838</v>
      </c>
      <c r="M5" s="550"/>
      <c r="N5" s="178" t="s">
        <v>837</v>
      </c>
      <c r="O5" s="283" t="s">
        <v>838</v>
      </c>
    </row>
    <row r="6" spans="1:15" ht="9.75">
      <c r="A6" s="320"/>
      <c r="B6" s="320"/>
      <c r="C6" s="354"/>
      <c r="D6" s="320" t="s">
        <v>839</v>
      </c>
      <c r="E6" s="320" t="s">
        <v>839</v>
      </c>
      <c r="F6" s="320" t="s">
        <v>839</v>
      </c>
      <c r="G6" s="320" t="s">
        <v>839</v>
      </c>
      <c r="H6" s="320" t="s">
        <v>839</v>
      </c>
      <c r="I6" s="320" t="s">
        <v>839</v>
      </c>
      <c r="J6" s="320" t="s">
        <v>839</v>
      </c>
      <c r="K6" s="320" t="s">
        <v>839</v>
      </c>
      <c r="L6" s="320" t="s">
        <v>839</v>
      </c>
      <c r="M6" s="320" t="s">
        <v>839</v>
      </c>
      <c r="N6" s="320" t="s">
        <v>839</v>
      </c>
      <c r="O6" s="320" t="s">
        <v>841</v>
      </c>
    </row>
    <row r="7" spans="1:15" ht="12" customHeight="1">
      <c r="A7" s="156"/>
      <c r="B7" s="355" t="s">
        <v>854</v>
      </c>
      <c r="C7" s="158"/>
      <c r="D7" s="399">
        <v>7532.8</v>
      </c>
      <c r="E7" s="356">
        <v>7408.7</v>
      </c>
      <c r="F7" s="356">
        <v>124.1</v>
      </c>
      <c r="G7" s="356">
        <v>2457</v>
      </c>
      <c r="H7" s="356">
        <v>2203</v>
      </c>
      <c r="I7" s="356">
        <v>254</v>
      </c>
      <c r="J7" s="399">
        <v>2327.2</v>
      </c>
      <c r="K7" s="399">
        <v>2027</v>
      </c>
      <c r="L7" s="399">
        <v>301.2</v>
      </c>
      <c r="M7" s="399">
        <v>11326</v>
      </c>
      <c r="N7" s="399">
        <v>9755.2</v>
      </c>
      <c r="O7" s="399">
        <v>1570.8</v>
      </c>
    </row>
    <row r="8" spans="1:15" ht="12" customHeight="1">
      <c r="A8" s="156"/>
      <c r="B8" s="355" t="s">
        <v>855</v>
      </c>
      <c r="C8" s="158"/>
      <c r="D8" s="399">
        <v>7560.302</v>
      </c>
      <c r="E8" s="356">
        <v>7434.865</v>
      </c>
      <c r="F8" s="356">
        <v>125.437</v>
      </c>
      <c r="G8" s="356">
        <v>2458.99</v>
      </c>
      <c r="H8" s="356">
        <v>2207.985</v>
      </c>
      <c r="I8" s="356">
        <v>251.005</v>
      </c>
      <c r="J8" s="356">
        <v>2332.37</v>
      </c>
      <c r="K8" s="356">
        <v>2027</v>
      </c>
      <c r="L8" s="399">
        <v>300.715</v>
      </c>
      <c r="M8" s="399">
        <v>11426.345</v>
      </c>
      <c r="N8" s="399">
        <v>9896.042</v>
      </c>
      <c r="O8" s="399">
        <v>1530.303</v>
      </c>
    </row>
    <row r="9" spans="1:15" ht="12" customHeight="1">
      <c r="A9" s="156"/>
      <c r="B9" s="355" t="s">
        <v>856</v>
      </c>
      <c r="C9" s="158"/>
      <c r="D9" s="399">
        <v>7559.039</v>
      </c>
      <c r="E9" s="356">
        <v>7433.596</v>
      </c>
      <c r="F9" s="356">
        <v>125.443</v>
      </c>
      <c r="G9" s="356">
        <v>2463.441</v>
      </c>
      <c r="H9" s="356">
        <v>2214.109</v>
      </c>
      <c r="I9" s="356">
        <v>249.332</v>
      </c>
      <c r="J9" s="356">
        <v>2334.289</v>
      </c>
      <c r="K9" s="356">
        <v>2033.632</v>
      </c>
      <c r="L9" s="399">
        <v>300.657</v>
      </c>
      <c r="M9" s="399">
        <v>11510.847</v>
      </c>
      <c r="N9" s="399">
        <v>9991.925</v>
      </c>
      <c r="O9" s="399">
        <v>1518.922</v>
      </c>
    </row>
    <row r="10" spans="1:15" ht="6" customHeight="1">
      <c r="A10" s="11"/>
      <c r="B10" s="11"/>
      <c r="C10" s="17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</row>
    <row r="11" spans="1:20" ht="12" customHeight="1">
      <c r="A11" s="11"/>
      <c r="B11" s="376" t="s">
        <v>844</v>
      </c>
      <c r="C11" s="17"/>
      <c r="D11" s="380" t="s">
        <v>581</v>
      </c>
      <c r="E11" s="380" t="s">
        <v>581</v>
      </c>
      <c r="F11" s="380" t="s">
        <v>581</v>
      </c>
      <c r="G11" s="380" t="s">
        <v>581</v>
      </c>
      <c r="H11" s="380" t="s">
        <v>581</v>
      </c>
      <c r="I11" s="380" t="s">
        <v>581</v>
      </c>
      <c r="J11" s="380" t="s">
        <v>581</v>
      </c>
      <c r="K11" s="380" t="s">
        <v>581</v>
      </c>
      <c r="L11" s="380" t="s">
        <v>581</v>
      </c>
      <c r="M11" s="380" t="s">
        <v>581</v>
      </c>
      <c r="N11" s="380" t="s">
        <v>581</v>
      </c>
      <c r="O11" s="380" t="s">
        <v>581</v>
      </c>
      <c r="R11" s="401" t="s">
        <v>857</v>
      </c>
      <c r="S11" s="401" t="s">
        <v>858</v>
      </c>
      <c r="T11" s="401" t="s">
        <v>588</v>
      </c>
    </row>
    <row r="12" spans="1:20" ht="12" customHeight="1">
      <c r="A12" s="11"/>
      <c r="B12" s="376" t="s">
        <v>845</v>
      </c>
      <c r="C12" s="17"/>
      <c r="D12" s="378">
        <v>15.461</v>
      </c>
      <c r="E12" s="377">
        <v>15.461</v>
      </c>
      <c r="F12" s="380" t="s">
        <v>581</v>
      </c>
      <c r="G12" s="378">
        <v>17.72</v>
      </c>
      <c r="H12" s="377">
        <v>17.72</v>
      </c>
      <c r="I12" s="380" t="s">
        <v>581</v>
      </c>
      <c r="J12" s="378">
        <v>51.561</v>
      </c>
      <c r="K12" s="378">
        <v>50.632</v>
      </c>
      <c r="L12" s="378">
        <v>0.929</v>
      </c>
      <c r="M12" s="380" t="s">
        <v>581</v>
      </c>
      <c r="N12" s="380" t="s">
        <v>581</v>
      </c>
      <c r="O12" s="380" t="s">
        <v>581</v>
      </c>
      <c r="R12" s="402">
        <f aca="true" t="shared" si="0" ref="R12:S15">SUM(E12,H12,K12)</f>
        <v>83.81299999999999</v>
      </c>
      <c r="S12" s="402">
        <f t="shared" si="0"/>
        <v>0.929</v>
      </c>
      <c r="T12" s="402">
        <f>SUM(R12:S12)</f>
        <v>84.74199999999999</v>
      </c>
    </row>
    <row r="13" spans="1:20" ht="12" customHeight="1">
      <c r="A13" s="11"/>
      <c r="B13" s="376" t="s">
        <v>777</v>
      </c>
      <c r="C13" s="17"/>
      <c r="D13" s="378">
        <v>122.017</v>
      </c>
      <c r="E13" s="377">
        <v>122.017</v>
      </c>
      <c r="F13" s="380" t="s">
        <v>581</v>
      </c>
      <c r="G13" s="378">
        <v>54.307</v>
      </c>
      <c r="H13" s="377">
        <v>54.307</v>
      </c>
      <c r="I13" s="380" t="s">
        <v>581</v>
      </c>
      <c r="J13" s="378">
        <v>84.205</v>
      </c>
      <c r="K13" s="378">
        <v>75.203</v>
      </c>
      <c r="L13" s="378">
        <v>9.002</v>
      </c>
      <c r="M13" s="380">
        <v>2.417</v>
      </c>
      <c r="N13" s="380">
        <v>2.417</v>
      </c>
      <c r="O13" s="380" t="s">
        <v>581</v>
      </c>
      <c r="R13" s="402">
        <f>SUM(E13,H13,K13)</f>
        <v>251.52700000000002</v>
      </c>
      <c r="S13" s="402">
        <f t="shared" si="0"/>
        <v>9.002</v>
      </c>
      <c r="T13" s="402">
        <f>SUM(R13:S13)</f>
        <v>260.529</v>
      </c>
    </row>
    <row r="14" spans="1:20" ht="12" customHeight="1">
      <c r="A14" s="11"/>
      <c r="B14" s="376" t="s">
        <v>810</v>
      </c>
      <c r="C14" s="17"/>
      <c r="D14" s="378">
        <v>78.121</v>
      </c>
      <c r="E14" s="377">
        <v>78.121</v>
      </c>
      <c r="F14" s="380" t="s">
        <v>581</v>
      </c>
      <c r="G14" s="378">
        <v>19.278</v>
      </c>
      <c r="H14" s="377">
        <v>19.278</v>
      </c>
      <c r="I14" s="380" t="s">
        <v>581</v>
      </c>
      <c r="J14" s="378">
        <v>103.279</v>
      </c>
      <c r="K14" s="378">
        <v>96.966</v>
      </c>
      <c r="L14" s="378">
        <v>6.313</v>
      </c>
      <c r="M14" s="380">
        <v>0.084</v>
      </c>
      <c r="N14" s="380">
        <v>0.084</v>
      </c>
      <c r="O14" s="380" t="s">
        <v>581</v>
      </c>
      <c r="R14" s="402">
        <f t="shared" si="0"/>
        <v>194.365</v>
      </c>
      <c r="S14" s="402">
        <f t="shared" si="0"/>
        <v>6.313</v>
      </c>
      <c r="T14" s="402">
        <f>SUM(R14:S14)</f>
        <v>200.678</v>
      </c>
    </row>
    <row r="15" spans="1:20" ht="12" customHeight="1">
      <c r="A15" s="11"/>
      <c r="B15" s="376" t="s">
        <v>846</v>
      </c>
      <c r="C15" s="17"/>
      <c r="D15" s="378">
        <v>7343.44</v>
      </c>
      <c r="E15" s="377">
        <v>7217.997</v>
      </c>
      <c r="F15" s="378">
        <v>125.443</v>
      </c>
      <c r="G15" s="378">
        <v>2372.136</v>
      </c>
      <c r="H15" s="377">
        <v>2122.804</v>
      </c>
      <c r="I15" s="377">
        <v>249.332</v>
      </c>
      <c r="J15" s="378">
        <v>2095.244</v>
      </c>
      <c r="K15" s="377">
        <v>1810.831</v>
      </c>
      <c r="L15" s="377">
        <v>284.413</v>
      </c>
      <c r="M15" s="378">
        <v>11508.346</v>
      </c>
      <c r="N15" s="377">
        <v>9989.424</v>
      </c>
      <c r="O15" s="377">
        <v>1518.922</v>
      </c>
      <c r="R15" s="402">
        <f t="shared" si="0"/>
        <v>11151.632</v>
      </c>
      <c r="S15" s="402">
        <f t="shared" si="0"/>
        <v>659.188</v>
      </c>
      <c r="T15" s="402">
        <f>SUM(R15:S15)</f>
        <v>11810.82</v>
      </c>
    </row>
    <row r="16" spans="1:15" ht="4.5" customHeight="1" thickBot="1">
      <c r="A16" s="77"/>
      <c r="B16" s="77"/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ht="4.5" customHeight="1" thickTop="1"/>
    <row r="18" ht="4.5" customHeight="1"/>
    <row r="19" spans="2:20" ht="9.75">
      <c r="B19" s="403"/>
      <c r="R19" s="402">
        <f>SUM(R12:R18)</f>
        <v>11681.337</v>
      </c>
      <c r="S19" s="402">
        <f>SUM(S12:S18)</f>
        <v>675.432</v>
      </c>
      <c r="T19" s="402">
        <f>SUM(T12:T18)</f>
        <v>12356.769</v>
      </c>
    </row>
    <row r="20" ht="9.75">
      <c r="B20" s="404"/>
    </row>
    <row r="21" ht="9.75">
      <c r="B21" s="404"/>
    </row>
    <row r="22" ht="9.75">
      <c r="B22" s="404"/>
    </row>
  </sheetData>
  <sheetProtection/>
  <mergeCells count="13">
    <mergeCell ref="B2:B5"/>
    <mergeCell ref="D2:O2"/>
    <mergeCell ref="D3:F3"/>
    <mergeCell ref="G3:I3"/>
    <mergeCell ref="J3:L3"/>
    <mergeCell ref="M3:O3"/>
    <mergeCell ref="D4:D5"/>
    <mergeCell ref="G4:G5"/>
    <mergeCell ref="H4:I4"/>
    <mergeCell ref="J4:J5"/>
    <mergeCell ref="K4:L4"/>
    <mergeCell ref="M4:M5"/>
    <mergeCell ref="N4:O4"/>
  </mergeCells>
  <printOptions horizontalCentered="1"/>
  <pageMargins left="0.44" right="0.24" top="1.1811023622047245" bottom="1.1811023622047245" header="0.5118110236220472" footer="0.5118110236220472"/>
  <pageSetup horizontalDpi="600" verticalDpi="600" orientation="portrait" paperSize="9" scale="115" r:id="rId1"/>
  <headerFooter alignWithMargins="0">
    <oddHeader>&amp;R&amp;9&amp;F　道路延長（２段目）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2:J31"/>
  <sheetViews>
    <sheetView view="pageBreakPreview" zoomScale="130" zoomScaleNormal="125" zoomScaleSheetLayoutView="130" zoomScalePageLayoutView="0" workbookViewId="0" topLeftCell="A1">
      <selection activeCell="I13" sqref="I13"/>
    </sheetView>
  </sheetViews>
  <sheetFormatPr defaultColWidth="9.33203125" defaultRowHeight="9.75"/>
  <cols>
    <col min="1" max="1" width="4.16015625" style="61" customWidth="1"/>
    <col min="2" max="2" width="15" style="61" customWidth="1"/>
    <col min="3" max="3" width="1.0078125" style="61" customWidth="1"/>
    <col min="4" max="9" width="13" style="61" customWidth="1"/>
    <col min="10" max="10" width="1.0078125" style="61" customWidth="1"/>
    <col min="11" max="16384" width="9.66015625" style="61" customWidth="1"/>
  </cols>
  <sheetData>
    <row r="1" ht="3.75" customHeight="1" thickBot="1"/>
    <row r="2" spans="1:9" ht="13.5" customHeight="1" thickTop="1">
      <c r="A2" s="344"/>
      <c r="B2" s="467" t="s">
        <v>827</v>
      </c>
      <c r="C2" s="345"/>
      <c r="D2" s="514" t="s">
        <v>828</v>
      </c>
      <c r="E2" s="599"/>
      <c r="F2" s="599"/>
      <c r="G2" s="599"/>
      <c r="H2" s="599"/>
      <c r="I2" s="599"/>
    </row>
    <row r="3" spans="1:9" ht="19.5" customHeight="1">
      <c r="A3" s="51"/>
      <c r="B3" s="580"/>
      <c r="C3" s="346"/>
      <c r="D3" s="615" t="s">
        <v>831</v>
      </c>
      <c r="E3" s="607"/>
      <c r="F3" s="586" t="s">
        <v>832</v>
      </c>
      <c r="G3" s="616"/>
      <c r="H3" s="586" t="s">
        <v>833</v>
      </c>
      <c r="I3" s="617"/>
    </row>
    <row r="4" spans="1:9" ht="9" customHeight="1">
      <c r="A4" s="51"/>
      <c r="B4" s="580"/>
      <c r="C4" s="346"/>
      <c r="D4" s="549" t="s">
        <v>834</v>
      </c>
      <c r="E4" s="549" t="s">
        <v>837</v>
      </c>
      <c r="F4" s="549" t="s">
        <v>834</v>
      </c>
      <c r="G4" s="549" t="s">
        <v>837</v>
      </c>
      <c r="H4" s="549" t="s">
        <v>834</v>
      </c>
      <c r="I4" s="611" t="s">
        <v>837</v>
      </c>
    </row>
    <row r="5" spans="1:9" ht="9" customHeight="1">
      <c r="A5" s="396"/>
      <c r="B5" s="483"/>
      <c r="C5" s="397"/>
      <c r="D5" s="550"/>
      <c r="E5" s="550"/>
      <c r="F5" s="550"/>
      <c r="G5" s="550"/>
      <c r="H5" s="550"/>
      <c r="I5" s="612"/>
    </row>
    <row r="6" spans="1:9" ht="9.75">
      <c r="A6" s="320"/>
      <c r="B6" s="320"/>
      <c r="C6" s="354"/>
      <c r="D6" s="320" t="s">
        <v>839</v>
      </c>
      <c r="E6" s="320" t="s">
        <v>839</v>
      </c>
      <c r="F6" s="320" t="s">
        <v>839</v>
      </c>
      <c r="G6" s="320" t="s">
        <v>839</v>
      </c>
      <c r="H6" s="320" t="s">
        <v>839</v>
      </c>
      <c r="I6" s="320" t="s">
        <v>839</v>
      </c>
    </row>
    <row r="7" spans="1:9" ht="12" customHeight="1">
      <c r="A7" s="156"/>
      <c r="B7" s="355" t="s">
        <v>854</v>
      </c>
      <c r="C7" s="158"/>
      <c r="D7" s="405">
        <v>218.2</v>
      </c>
      <c r="E7" s="405">
        <v>218.2</v>
      </c>
      <c r="F7" s="405">
        <v>69.9</v>
      </c>
      <c r="G7" s="405">
        <v>69.9</v>
      </c>
      <c r="H7" s="405">
        <v>11.8</v>
      </c>
      <c r="I7" s="405">
        <v>11.8</v>
      </c>
    </row>
    <row r="8" spans="1:9" ht="12" customHeight="1">
      <c r="A8" s="156"/>
      <c r="B8" s="355" t="s">
        <v>855</v>
      </c>
      <c r="C8" s="158"/>
      <c r="D8" s="341">
        <v>219.635</v>
      </c>
      <c r="E8" s="341">
        <v>219.635</v>
      </c>
      <c r="F8" s="341">
        <v>69.934</v>
      </c>
      <c r="G8" s="405">
        <v>69.934</v>
      </c>
      <c r="H8" s="405">
        <v>11.812999999999999</v>
      </c>
      <c r="I8" s="405">
        <v>11.812999999999999</v>
      </c>
    </row>
    <row r="9" spans="1:9" ht="12" customHeight="1">
      <c r="A9" s="156"/>
      <c r="B9" s="355" t="s">
        <v>856</v>
      </c>
      <c r="C9" s="158"/>
      <c r="D9" s="341">
        <v>222.923</v>
      </c>
      <c r="E9" s="341">
        <v>222.923</v>
      </c>
      <c r="F9" s="341">
        <v>71.934</v>
      </c>
      <c r="G9" s="405">
        <v>71.934</v>
      </c>
      <c r="H9" s="405">
        <v>11.812999999999999</v>
      </c>
      <c r="I9" s="405">
        <v>11.812999999999999</v>
      </c>
    </row>
    <row r="10" spans="1:9" ht="6" customHeight="1">
      <c r="A10" s="11"/>
      <c r="B10" s="11"/>
      <c r="C10" s="17"/>
      <c r="D10" s="285"/>
      <c r="E10" s="285"/>
      <c r="F10" s="285"/>
      <c r="G10" s="285"/>
      <c r="H10" s="285"/>
      <c r="I10" s="285"/>
    </row>
    <row r="11" spans="1:9" ht="12" customHeight="1">
      <c r="A11" s="11"/>
      <c r="B11" s="376" t="s">
        <v>844</v>
      </c>
      <c r="C11" s="17"/>
      <c r="D11" s="380">
        <v>82.734</v>
      </c>
      <c r="E11" s="285">
        <v>82.734</v>
      </c>
      <c r="F11" s="380" t="s">
        <v>581</v>
      </c>
      <c r="G11" s="380" t="s">
        <v>581</v>
      </c>
      <c r="H11" s="380" t="s">
        <v>581</v>
      </c>
      <c r="I11" s="380" t="s">
        <v>581</v>
      </c>
    </row>
    <row r="12" spans="1:9" ht="12" customHeight="1">
      <c r="A12" s="11"/>
      <c r="B12" s="376" t="s">
        <v>845</v>
      </c>
      <c r="C12" s="17"/>
      <c r="D12" s="380">
        <v>140.189</v>
      </c>
      <c r="E12" s="285">
        <v>140.189</v>
      </c>
      <c r="F12" s="380" t="s">
        <v>581</v>
      </c>
      <c r="G12" s="380" t="s">
        <v>581</v>
      </c>
      <c r="H12" s="380">
        <v>4.536</v>
      </c>
      <c r="I12" s="380">
        <v>4.536</v>
      </c>
    </row>
    <row r="13" spans="1:9" ht="12" customHeight="1">
      <c r="A13" s="11"/>
      <c r="B13" s="376" t="s">
        <v>777</v>
      </c>
      <c r="C13" s="17"/>
      <c r="D13" s="380" t="s">
        <v>581</v>
      </c>
      <c r="E13" s="380" t="s">
        <v>581</v>
      </c>
      <c r="F13" s="380" t="s">
        <v>581</v>
      </c>
      <c r="G13" s="380" t="s">
        <v>581</v>
      </c>
      <c r="H13" s="380">
        <v>7.277</v>
      </c>
      <c r="I13" s="285">
        <v>7.277</v>
      </c>
    </row>
    <row r="14" spans="1:9" ht="12" customHeight="1">
      <c r="A14" s="11"/>
      <c r="B14" s="376" t="s">
        <v>810</v>
      </c>
      <c r="C14" s="17"/>
      <c r="D14" s="380" t="s">
        <v>581</v>
      </c>
      <c r="E14" s="380" t="s">
        <v>581</v>
      </c>
      <c r="F14" s="380">
        <v>51.802</v>
      </c>
      <c r="G14" s="380">
        <v>51.802</v>
      </c>
      <c r="H14" s="380" t="s">
        <v>581</v>
      </c>
      <c r="I14" s="380" t="s">
        <v>581</v>
      </c>
    </row>
    <row r="15" spans="1:9" ht="12" customHeight="1">
      <c r="A15" s="11"/>
      <c r="B15" s="376" t="s">
        <v>846</v>
      </c>
      <c r="C15" s="17"/>
      <c r="D15" s="380" t="s">
        <v>581</v>
      </c>
      <c r="E15" s="380" t="s">
        <v>581</v>
      </c>
      <c r="F15" s="380">
        <v>20.132</v>
      </c>
      <c r="G15" s="285">
        <v>20.132</v>
      </c>
      <c r="H15" s="380" t="s">
        <v>581</v>
      </c>
      <c r="I15" s="380" t="s">
        <v>581</v>
      </c>
    </row>
    <row r="16" spans="1:9" ht="4.5" customHeight="1" thickBot="1">
      <c r="A16" s="77"/>
      <c r="B16" s="77"/>
      <c r="C16" s="78"/>
      <c r="D16" s="77"/>
      <c r="E16" s="77"/>
      <c r="F16" s="77"/>
      <c r="G16" s="77"/>
      <c r="H16" s="77"/>
      <c r="I16" s="77"/>
    </row>
    <row r="17" ht="4.5" customHeight="1" thickTop="1"/>
    <row r="18" ht="4.5" customHeight="1"/>
    <row r="19" ht="9.75">
      <c r="B19" s="403"/>
    </row>
    <row r="20" spans="2:7" ht="9.75">
      <c r="B20" s="404"/>
      <c r="E20" s="61" t="s">
        <v>859</v>
      </c>
      <c r="F20" s="61" t="s">
        <v>860</v>
      </c>
      <c r="G20" s="61" t="s">
        <v>861</v>
      </c>
    </row>
    <row r="21" spans="5:7" ht="9.75">
      <c r="E21" s="61" t="s">
        <v>862</v>
      </c>
      <c r="F21" s="61" t="s">
        <v>862</v>
      </c>
      <c r="G21" s="61" t="s">
        <v>862</v>
      </c>
    </row>
    <row r="22" spans="2:8" ht="9.75">
      <c r="B22" s="61" t="s">
        <v>863</v>
      </c>
      <c r="E22" s="406"/>
      <c r="F22" s="406">
        <v>72920</v>
      </c>
      <c r="G22" s="406">
        <v>9814</v>
      </c>
      <c r="H22" s="407">
        <f>SUM(E22:G22)</f>
        <v>82734</v>
      </c>
    </row>
    <row r="23" spans="2:8" ht="9.75">
      <c r="B23" s="61" t="s">
        <v>864</v>
      </c>
      <c r="E23" s="406">
        <v>71557</v>
      </c>
      <c r="F23" s="406">
        <v>68632</v>
      </c>
      <c r="G23" s="406"/>
      <c r="H23" s="407">
        <f aca="true" t="shared" si="0" ref="H23:H30">SUM(E23:G23)</f>
        <v>140189</v>
      </c>
    </row>
    <row r="24" spans="2:10" ht="9.75">
      <c r="B24" s="61" t="s">
        <v>865</v>
      </c>
      <c r="E24" s="408">
        <f>SUM(E22:E23)</f>
        <v>71557</v>
      </c>
      <c r="F24" s="408">
        <f>SUM(F22:F23)</f>
        <v>141552</v>
      </c>
      <c r="G24" s="408">
        <f>SUM(G22:G23)</f>
        <v>9814</v>
      </c>
      <c r="H24" s="407">
        <f>SUM(E24:G24)</f>
        <v>222923</v>
      </c>
      <c r="I24" s="401"/>
      <c r="J24" s="401"/>
    </row>
    <row r="25" spans="2:10" ht="9.75">
      <c r="B25" s="61" t="s">
        <v>866</v>
      </c>
      <c r="E25" s="406"/>
      <c r="F25" s="406"/>
      <c r="G25" s="406"/>
      <c r="H25" s="407">
        <f t="shared" si="0"/>
        <v>0</v>
      </c>
      <c r="I25" s="401"/>
      <c r="J25" s="401"/>
    </row>
    <row r="26" spans="2:10" ht="9.75">
      <c r="B26" s="61" t="s">
        <v>736</v>
      </c>
      <c r="E26" s="406"/>
      <c r="F26" s="406"/>
      <c r="G26" s="406"/>
      <c r="H26" s="407">
        <f t="shared" si="0"/>
        <v>0</v>
      </c>
      <c r="I26" s="401">
        <f>SUM(J26)</f>
        <v>0</v>
      </c>
      <c r="J26" s="401"/>
    </row>
    <row r="27" spans="2:10" ht="9.75">
      <c r="B27" s="61" t="s">
        <v>867</v>
      </c>
      <c r="E27" s="408">
        <v>0</v>
      </c>
      <c r="F27" s="408">
        <v>0</v>
      </c>
      <c r="G27" s="408">
        <v>0</v>
      </c>
      <c r="H27" s="407">
        <f t="shared" si="0"/>
        <v>0</v>
      </c>
      <c r="I27" s="401"/>
      <c r="J27" s="401"/>
    </row>
    <row r="28" spans="2:10" ht="9.75">
      <c r="B28" s="61" t="s">
        <v>868</v>
      </c>
      <c r="E28" s="406"/>
      <c r="F28" s="406"/>
      <c r="G28" s="406"/>
      <c r="H28" s="407">
        <f t="shared" si="0"/>
        <v>0</v>
      </c>
      <c r="I28" s="409"/>
      <c r="J28" s="401"/>
    </row>
    <row r="29" spans="2:8" ht="9.75">
      <c r="B29" s="61" t="s">
        <v>869</v>
      </c>
      <c r="E29" s="406"/>
      <c r="F29" s="406"/>
      <c r="G29" s="406"/>
      <c r="H29" s="407">
        <f t="shared" si="0"/>
        <v>0</v>
      </c>
    </row>
    <row r="30" spans="2:8" ht="9.75">
      <c r="B30" s="61" t="s">
        <v>870</v>
      </c>
      <c r="E30" s="408">
        <v>0</v>
      </c>
      <c r="F30" s="408">
        <v>0</v>
      </c>
      <c r="G30" s="408">
        <v>0</v>
      </c>
      <c r="H30" s="407">
        <f t="shared" si="0"/>
        <v>0</v>
      </c>
    </row>
    <row r="31" spans="2:8" ht="9.75">
      <c r="B31" s="61" t="s">
        <v>871</v>
      </c>
      <c r="E31" s="408">
        <f>E24+E27+E30</f>
        <v>71557</v>
      </c>
      <c r="F31" s="408">
        <f>F24+F27+F30</f>
        <v>141552</v>
      </c>
      <c r="G31" s="408">
        <f>G24+G27+G30</f>
        <v>9814</v>
      </c>
      <c r="H31" s="407">
        <f>SUM(E31:G31)</f>
        <v>222923</v>
      </c>
    </row>
  </sheetData>
  <sheetProtection/>
  <mergeCells count="11">
    <mergeCell ref="G4:G5"/>
    <mergeCell ref="H4:H5"/>
    <mergeCell ref="I4:I5"/>
    <mergeCell ref="B2:B5"/>
    <mergeCell ref="D2:I2"/>
    <mergeCell ref="D3:E3"/>
    <mergeCell ref="F3:G3"/>
    <mergeCell ref="H3:I3"/>
    <mergeCell ref="D4:D5"/>
    <mergeCell ref="E4:E5"/>
    <mergeCell ref="F4:F5"/>
  </mergeCells>
  <printOptions horizontalCentered="1"/>
  <pageMargins left="0.6" right="0.61" top="1.1811023622047245" bottom="1.1811023622047245" header="0.5118110236220472" footer="0.5118110236220472"/>
  <pageSetup horizontalDpi="600" verticalDpi="600" orientation="portrait" paperSize="9" scale="110" r:id="rId1"/>
  <headerFooter alignWithMargins="0">
    <oddHeader>&amp;R&amp;9&amp;F　道路延長（３段目）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150" zoomScaleNormal="125" zoomScaleSheetLayoutView="150" zoomScalePageLayoutView="0" workbookViewId="0" topLeftCell="A1">
      <pane xSplit="3" ySplit="3" topLeftCell="E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57" sqref="F57"/>
    </sheetView>
  </sheetViews>
  <sheetFormatPr defaultColWidth="9.33203125" defaultRowHeight="9.75"/>
  <cols>
    <col min="1" max="1" width="1.0078125" style="294" customWidth="1"/>
    <col min="2" max="2" width="15" style="294" customWidth="1"/>
    <col min="3" max="3" width="1.0078125" style="294" customWidth="1"/>
    <col min="4" max="4" width="10.33203125" style="294" customWidth="1"/>
    <col min="5" max="5" width="7.66015625" style="294" customWidth="1"/>
    <col min="6" max="7" width="11.16015625" style="294" customWidth="1"/>
    <col min="8" max="8" width="9.83203125" style="294" customWidth="1"/>
    <col min="9" max="9" width="13.16015625" style="294" bestFit="1" customWidth="1"/>
    <col min="10" max="10" width="8.33203125" style="294" customWidth="1"/>
    <col min="11" max="11" width="17" style="294" customWidth="1"/>
    <col min="12" max="12" width="15" style="294" customWidth="1"/>
    <col min="13" max="13" width="12.66015625" style="294" customWidth="1"/>
    <col min="14" max="14" width="6.16015625" style="294" customWidth="1"/>
    <col min="15" max="15" width="6" style="294" customWidth="1"/>
    <col min="16" max="16" width="9.83203125" style="294" bestFit="1" customWidth="1"/>
    <col min="17" max="17" width="12.66015625" style="294" bestFit="1" customWidth="1"/>
    <col min="18" max="20" width="9.83203125" style="294" bestFit="1" customWidth="1"/>
    <col min="21" max="16384" width="9.66015625" style="294" customWidth="1"/>
  </cols>
  <sheetData>
    <row r="1" ht="3" customHeight="1" thickBot="1"/>
    <row r="2" spans="1:13" ht="9.75" customHeight="1" thickTop="1">
      <c r="A2" s="38"/>
      <c r="B2" s="467" t="s">
        <v>827</v>
      </c>
      <c r="C2" s="47"/>
      <c r="D2" s="593" t="s">
        <v>872</v>
      </c>
      <c r="E2" s="514" t="s">
        <v>873</v>
      </c>
      <c r="F2" s="509"/>
      <c r="G2" s="509"/>
      <c r="H2" s="509"/>
      <c r="I2" s="509"/>
      <c r="J2" s="509"/>
      <c r="K2" s="509"/>
      <c r="L2" s="509"/>
      <c r="M2" s="509"/>
    </row>
    <row r="3" spans="1:13" ht="18" customHeight="1">
      <c r="A3" s="34"/>
      <c r="B3" s="468"/>
      <c r="C3" s="48"/>
      <c r="D3" s="618"/>
      <c r="E3" s="410" t="s">
        <v>829</v>
      </c>
      <c r="F3" s="410" t="s">
        <v>830</v>
      </c>
      <c r="G3" s="410" t="s">
        <v>823</v>
      </c>
      <c r="H3" s="411" t="s">
        <v>824</v>
      </c>
      <c r="I3" s="411" t="s">
        <v>850</v>
      </c>
      <c r="J3" s="9" t="s">
        <v>874</v>
      </c>
      <c r="K3" s="412" t="s">
        <v>875</v>
      </c>
      <c r="L3" s="179" t="s">
        <v>876</v>
      </c>
      <c r="M3" s="413" t="s">
        <v>877</v>
      </c>
    </row>
    <row r="4" spans="1:13" ht="5.25" customHeight="1">
      <c r="A4" s="320"/>
      <c r="B4" s="320"/>
      <c r="C4" s="354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3" ht="10.5" customHeight="1">
      <c r="A5" s="156"/>
      <c r="B5" s="157" t="s">
        <v>842</v>
      </c>
      <c r="C5" s="158"/>
      <c r="D5" s="399">
        <v>8216</v>
      </c>
      <c r="E5" s="399">
        <v>232</v>
      </c>
      <c r="F5" s="399">
        <v>1215</v>
      </c>
      <c r="G5" s="399">
        <v>1281</v>
      </c>
      <c r="H5" s="399">
        <v>600</v>
      </c>
      <c r="I5" s="414">
        <v>546</v>
      </c>
      <c r="J5" s="399">
        <v>4002</v>
      </c>
      <c r="K5" s="399">
        <v>291</v>
      </c>
      <c r="L5" s="399">
        <v>19</v>
      </c>
      <c r="M5" s="399">
        <v>20</v>
      </c>
    </row>
    <row r="6" spans="1:13" ht="10.5" customHeight="1">
      <c r="A6" s="156"/>
      <c r="B6" s="157" t="s">
        <v>541</v>
      </c>
      <c r="C6" s="158"/>
      <c r="D6" s="399">
        <v>8220</v>
      </c>
      <c r="E6" s="399">
        <v>232</v>
      </c>
      <c r="F6" s="399">
        <v>1215</v>
      </c>
      <c r="G6" s="399">
        <v>1275</v>
      </c>
      <c r="H6" s="399">
        <v>601</v>
      </c>
      <c r="I6" s="399">
        <v>577</v>
      </c>
      <c r="J6" s="399">
        <v>3995</v>
      </c>
      <c r="K6" s="399">
        <v>286</v>
      </c>
      <c r="L6" s="399">
        <v>19</v>
      </c>
      <c r="M6" s="399">
        <v>20</v>
      </c>
    </row>
    <row r="7" spans="1:13" ht="10.5" customHeight="1">
      <c r="A7" s="156"/>
      <c r="B7" s="157" t="s">
        <v>843</v>
      </c>
      <c r="C7" s="158"/>
      <c r="D7" s="399">
        <f aca="true" t="shared" si="0" ref="D7:D12">SUM(E7:M7)</f>
        <v>8247</v>
      </c>
      <c r="E7" s="399">
        <v>232</v>
      </c>
      <c r="F7" s="399">
        <v>1215</v>
      </c>
      <c r="G7" s="399">
        <v>1256</v>
      </c>
      <c r="H7" s="399">
        <v>600</v>
      </c>
      <c r="I7" s="399">
        <v>577</v>
      </c>
      <c r="J7" s="399">
        <v>4035</v>
      </c>
      <c r="K7" s="399">
        <v>292</v>
      </c>
      <c r="L7" s="399">
        <v>20</v>
      </c>
      <c r="M7" s="399">
        <v>20</v>
      </c>
    </row>
    <row r="8" spans="1:13" ht="10.5" customHeight="1">
      <c r="A8" s="11"/>
      <c r="B8" s="18" t="s">
        <v>844</v>
      </c>
      <c r="C8" s="17"/>
      <c r="D8" s="415">
        <f t="shared" si="0"/>
        <v>118</v>
      </c>
      <c r="E8" s="416">
        <v>0</v>
      </c>
      <c r="F8" s="416">
        <v>0</v>
      </c>
      <c r="G8" s="416">
        <v>0</v>
      </c>
      <c r="H8" s="416">
        <v>0</v>
      </c>
      <c r="I8" s="416">
        <v>0</v>
      </c>
      <c r="J8" s="416">
        <v>0</v>
      </c>
      <c r="K8" s="415">
        <v>118</v>
      </c>
      <c r="L8" s="416">
        <v>0</v>
      </c>
      <c r="M8" s="416">
        <v>0</v>
      </c>
    </row>
    <row r="9" spans="1:13" ht="10.5" customHeight="1">
      <c r="A9" s="11"/>
      <c r="B9" s="18" t="s">
        <v>845</v>
      </c>
      <c r="C9" s="17"/>
      <c r="D9" s="415">
        <f t="shared" si="0"/>
        <v>680</v>
      </c>
      <c r="E9" s="415">
        <v>232</v>
      </c>
      <c r="F9" s="415">
        <v>202</v>
      </c>
      <c r="G9" s="415">
        <v>10</v>
      </c>
      <c r="H9" s="415">
        <v>8</v>
      </c>
      <c r="I9" s="415">
        <v>49</v>
      </c>
      <c r="J9" s="416">
        <v>0</v>
      </c>
      <c r="K9" s="415">
        <v>174</v>
      </c>
      <c r="L9" s="416">
        <v>0</v>
      </c>
      <c r="M9" s="415">
        <v>5</v>
      </c>
    </row>
    <row r="10" spans="1:13" ht="10.5" customHeight="1">
      <c r="A10" s="11"/>
      <c r="B10" s="18" t="s">
        <v>777</v>
      </c>
      <c r="C10" s="17"/>
      <c r="D10" s="415">
        <f t="shared" si="0"/>
        <v>796</v>
      </c>
      <c r="E10" s="416">
        <v>0</v>
      </c>
      <c r="F10" s="415">
        <v>613</v>
      </c>
      <c r="G10" s="415">
        <v>61</v>
      </c>
      <c r="H10" s="415">
        <v>45</v>
      </c>
      <c r="I10" s="415">
        <v>61</v>
      </c>
      <c r="J10" s="416">
        <v>1</v>
      </c>
      <c r="K10" s="416">
        <v>0</v>
      </c>
      <c r="L10" s="416">
        <v>0</v>
      </c>
      <c r="M10" s="415">
        <v>15</v>
      </c>
    </row>
    <row r="11" spans="1:13" ht="10.5" customHeight="1">
      <c r="A11" s="11"/>
      <c r="B11" s="18" t="s">
        <v>810</v>
      </c>
      <c r="C11" s="17"/>
      <c r="D11" s="415">
        <f t="shared" si="0"/>
        <v>535</v>
      </c>
      <c r="E11" s="416">
        <v>0</v>
      </c>
      <c r="F11" s="415">
        <v>400</v>
      </c>
      <c r="G11" s="415">
        <v>32</v>
      </c>
      <c r="H11" s="415">
        <v>12</v>
      </c>
      <c r="I11" s="415">
        <v>78</v>
      </c>
      <c r="J11" s="416">
        <v>0</v>
      </c>
      <c r="K11" s="416">
        <v>0</v>
      </c>
      <c r="L11" s="415">
        <v>13</v>
      </c>
      <c r="M11" s="416">
        <v>0</v>
      </c>
    </row>
    <row r="12" spans="1:13" ht="10.5" customHeight="1">
      <c r="A12" s="11"/>
      <c r="B12" s="18" t="s">
        <v>846</v>
      </c>
      <c r="C12" s="17"/>
      <c r="D12" s="415">
        <f t="shared" si="0"/>
        <v>6118</v>
      </c>
      <c r="E12" s="416">
        <v>0</v>
      </c>
      <c r="F12" s="416">
        <v>0</v>
      </c>
      <c r="G12" s="415">
        <v>1153</v>
      </c>
      <c r="H12" s="415">
        <v>535</v>
      </c>
      <c r="I12" s="415">
        <v>389</v>
      </c>
      <c r="J12" s="415">
        <v>4034</v>
      </c>
      <c r="K12" s="416">
        <v>0</v>
      </c>
      <c r="L12" s="415">
        <v>7</v>
      </c>
      <c r="M12" s="416">
        <v>0</v>
      </c>
    </row>
    <row r="13" spans="1:13" ht="6.75" customHeight="1" thickBot="1">
      <c r="A13" s="316"/>
      <c r="B13" s="316"/>
      <c r="C13" s="317"/>
      <c r="D13" s="316"/>
      <c r="E13" s="316"/>
      <c r="F13" s="316"/>
      <c r="G13" s="316"/>
      <c r="H13" s="316"/>
      <c r="I13" s="316"/>
      <c r="J13" s="316"/>
      <c r="K13" s="316"/>
      <c r="L13" s="316"/>
      <c r="M13" s="316"/>
    </row>
    <row r="14" spans="1:13" ht="9.75" customHeight="1" thickTop="1">
      <c r="A14" s="38"/>
      <c r="B14" s="467" t="s">
        <v>827</v>
      </c>
      <c r="C14" s="47"/>
      <c r="D14" s="593" t="s">
        <v>878</v>
      </c>
      <c r="E14" s="514" t="s">
        <v>873</v>
      </c>
      <c r="F14" s="509"/>
      <c r="G14" s="509"/>
      <c r="H14" s="509"/>
      <c r="I14" s="509"/>
      <c r="J14" s="509"/>
      <c r="K14" s="509"/>
      <c r="L14" s="509"/>
      <c r="M14" s="509"/>
    </row>
    <row r="15" spans="1:13" ht="18" customHeight="1">
      <c r="A15" s="34"/>
      <c r="B15" s="468"/>
      <c r="C15" s="48"/>
      <c r="D15" s="618"/>
      <c r="E15" s="410" t="s">
        <v>829</v>
      </c>
      <c r="F15" s="410" t="s">
        <v>830</v>
      </c>
      <c r="G15" s="410" t="s">
        <v>823</v>
      </c>
      <c r="H15" s="411" t="s">
        <v>824</v>
      </c>
      <c r="I15" s="411" t="s">
        <v>850</v>
      </c>
      <c r="J15" s="9" t="s">
        <v>874</v>
      </c>
      <c r="K15" s="412" t="s">
        <v>875</v>
      </c>
      <c r="L15" s="179" t="s">
        <v>876</v>
      </c>
      <c r="M15" s="413" t="s">
        <v>877</v>
      </c>
    </row>
    <row r="16" spans="1:13" ht="9.75">
      <c r="A16" s="320"/>
      <c r="B16" s="320"/>
      <c r="C16" s="354"/>
      <c r="D16" s="320" t="s">
        <v>839</v>
      </c>
      <c r="E16" s="320" t="s">
        <v>839</v>
      </c>
      <c r="F16" s="320" t="s">
        <v>839</v>
      </c>
      <c r="G16" s="320" t="s">
        <v>839</v>
      </c>
      <c r="H16" s="320" t="s">
        <v>839</v>
      </c>
      <c r="I16" s="320" t="s">
        <v>839</v>
      </c>
      <c r="J16" s="320" t="s">
        <v>839</v>
      </c>
      <c r="K16" s="320" t="s">
        <v>839</v>
      </c>
      <c r="L16" s="320" t="s">
        <v>839</v>
      </c>
      <c r="M16" s="320" t="s">
        <v>839</v>
      </c>
    </row>
    <row r="17" spans="1:13" ht="10.5" customHeight="1">
      <c r="A17" s="156"/>
      <c r="B17" s="157" t="s">
        <v>842</v>
      </c>
      <c r="C17" s="158"/>
      <c r="D17" s="399">
        <v>293.299</v>
      </c>
      <c r="E17" s="399">
        <v>30</v>
      </c>
      <c r="F17" s="399">
        <v>39</v>
      </c>
      <c r="G17" s="399">
        <v>30.8</v>
      </c>
      <c r="H17" s="399">
        <v>11</v>
      </c>
      <c r="I17" s="417">
        <v>17</v>
      </c>
      <c r="J17" s="399">
        <v>47.6</v>
      </c>
      <c r="K17" s="399">
        <v>60.3</v>
      </c>
      <c r="L17" s="399">
        <v>54.1</v>
      </c>
      <c r="M17" s="399">
        <v>3.9</v>
      </c>
    </row>
    <row r="18" spans="1:13" ht="10.5" customHeight="1">
      <c r="A18" s="156"/>
      <c r="B18" s="157" t="s">
        <v>541</v>
      </c>
      <c r="C18" s="158"/>
      <c r="D18" s="399">
        <v>293.73699999999997</v>
      </c>
      <c r="E18" s="399">
        <v>30.145</v>
      </c>
      <c r="F18" s="399">
        <v>39</v>
      </c>
      <c r="G18" s="399">
        <v>31.017</v>
      </c>
      <c r="H18" s="399">
        <v>11</v>
      </c>
      <c r="I18" s="399">
        <v>17</v>
      </c>
      <c r="J18" s="399">
        <v>47.553999999999995</v>
      </c>
      <c r="K18" s="399">
        <v>61.78</v>
      </c>
      <c r="L18" s="399">
        <v>54.07</v>
      </c>
      <c r="M18" s="399">
        <v>3.8369999999999997</v>
      </c>
    </row>
    <row r="19" spans="1:13" ht="10.5" customHeight="1">
      <c r="A19" s="156"/>
      <c r="B19" s="157" t="s">
        <v>843</v>
      </c>
      <c r="C19" s="158"/>
      <c r="D19" s="399">
        <f>SUM(D20:D24)</f>
        <v>294.244</v>
      </c>
      <c r="E19" s="399">
        <v>30.145</v>
      </c>
      <c r="F19" s="399">
        <v>40</v>
      </c>
      <c r="G19" s="399">
        <v>29</v>
      </c>
      <c r="H19" s="399">
        <v>10</v>
      </c>
      <c r="I19" s="399">
        <v>15</v>
      </c>
      <c r="J19" s="399">
        <v>47.553999999999995</v>
      </c>
      <c r="K19" s="399">
        <v>61.78</v>
      </c>
      <c r="L19" s="399">
        <v>55</v>
      </c>
      <c r="M19" s="399">
        <v>3.8369999999999997</v>
      </c>
    </row>
    <row r="20" spans="1:13" ht="10.5" customHeight="1">
      <c r="A20" s="11"/>
      <c r="B20" s="18" t="s">
        <v>844</v>
      </c>
      <c r="C20" s="17"/>
      <c r="D20" s="415">
        <v>20.215</v>
      </c>
      <c r="E20" s="416">
        <v>0</v>
      </c>
      <c r="F20" s="416">
        <v>0</v>
      </c>
      <c r="G20" s="416">
        <v>0</v>
      </c>
      <c r="H20" s="416">
        <v>0</v>
      </c>
      <c r="I20" s="416">
        <v>0</v>
      </c>
      <c r="J20" s="416">
        <v>0</v>
      </c>
      <c r="K20" s="415">
        <v>20.294</v>
      </c>
      <c r="L20" s="416">
        <v>0</v>
      </c>
      <c r="M20" s="416">
        <v>0</v>
      </c>
    </row>
    <row r="21" spans="1:13" ht="10.5" customHeight="1">
      <c r="A21" s="11"/>
      <c r="B21" s="18" t="s">
        <v>845</v>
      </c>
      <c r="C21" s="17"/>
      <c r="D21" s="415">
        <v>85.659</v>
      </c>
      <c r="E21" s="415">
        <v>30.145</v>
      </c>
      <c r="F21" s="415">
        <v>7.712</v>
      </c>
      <c r="G21" s="415">
        <v>0.264</v>
      </c>
      <c r="H21" s="415">
        <v>0.699</v>
      </c>
      <c r="I21" s="415">
        <v>3.587</v>
      </c>
      <c r="J21" s="416">
        <v>0</v>
      </c>
      <c r="K21" s="415">
        <v>41.486</v>
      </c>
      <c r="L21" s="416">
        <v>0</v>
      </c>
      <c r="M21" s="415">
        <v>1.755</v>
      </c>
    </row>
    <row r="22" spans="1:13" ht="10.5" customHeight="1">
      <c r="A22" s="11"/>
      <c r="B22" s="18" t="s">
        <v>777</v>
      </c>
      <c r="C22" s="17"/>
      <c r="D22" s="415">
        <v>29.792</v>
      </c>
      <c r="E22" s="416">
        <v>0</v>
      </c>
      <c r="F22" s="415">
        <v>20.35</v>
      </c>
      <c r="G22" s="415">
        <v>3.014</v>
      </c>
      <c r="H22" s="415">
        <v>2.486</v>
      </c>
      <c r="I22" s="415">
        <v>1.85</v>
      </c>
      <c r="J22" s="416">
        <v>0.01</v>
      </c>
      <c r="K22" s="416">
        <v>0</v>
      </c>
      <c r="L22" s="416">
        <v>0</v>
      </c>
      <c r="M22" s="415">
        <v>2.082</v>
      </c>
    </row>
    <row r="23" spans="1:13" ht="10.5" customHeight="1">
      <c r="A23" s="11"/>
      <c r="B23" s="18" t="s">
        <v>810</v>
      </c>
      <c r="C23" s="17"/>
      <c r="D23" s="415">
        <v>56.298</v>
      </c>
      <c r="E23" s="416">
        <v>0</v>
      </c>
      <c r="F23" s="415">
        <v>12.402</v>
      </c>
      <c r="G23" s="415">
        <v>0.839</v>
      </c>
      <c r="H23" s="415">
        <v>1.022</v>
      </c>
      <c r="I23" s="415">
        <v>3.058</v>
      </c>
      <c r="J23" s="416">
        <v>0</v>
      </c>
      <c r="K23" s="416">
        <v>0</v>
      </c>
      <c r="L23" s="415">
        <v>38.977</v>
      </c>
      <c r="M23" s="416">
        <v>0</v>
      </c>
    </row>
    <row r="24" spans="1:13" ht="10.5" customHeight="1">
      <c r="A24" s="11"/>
      <c r="B24" s="18" t="s">
        <v>846</v>
      </c>
      <c r="C24" s="17"/>
      <c r="D24" s="415">
        <v>102.28</v>
      </c>
      <c r="E24" s="416">
        <v>0</v>
      </c>
      <c r="F24" s="416">
        <v>0</v>
      </c>
      <c r="G24" s="415">
        <v>25.121</v>
      </c>
      <c r="H24" s="415">
        <v>6.21</v>
      </c>
      <c r="I24" s="415">
        <v>6.655</v>
      </c>
      <c r="J24" s="415">
        <v>47.544</v>
      </c>
      <c r="K24" s="416">
        <v>0</v>
      </c>
      <c r="L24" s="415">
        <v>16</v>
      </c>
      <c r="M24" s="416">
        <v>0</v>
      </c>
    </row>
    <row r="25" spans="1:13" ht="4.5" customHeight="1" thickBot="1">
      <c r="A25" s="316"/>
      <c r="B25" s="316"/>
      <c r="C25" s="317"/>
      <c r="D25" s="316"/>
      <c r="E25" s="316"/>
      <c r="F25" s="316"/>
      <c r="G25" s="316"/>
      <c r="H25" s="316"/>
      <c r="I25" s="316"/>
      <c r="J25" s="316"/>
      <c r="K25" s="316"/>
      <c r="L25" s="316"/>
      <c r="M25" s="316"/>
    </row>
    <row r="26" spans="1:13" ht="12" customHeight="1" thickTop="1">
      <c r="A26" s="38"/>
      <c r="B26" s="467" t="s">
        <v>827</v>
      </c>
      <c r="C26" s="47"/>
      <c r="D26" s="514" t="s">
        <v>879</v>
      </c>
      <c r="E26" s="567"/>
      <c r="F26" s="567"/>
      <c r="G26" s="567"/>
      <c r="H26" s="567"/>
      <c r="I26" s="567"/>
      <c r="J26" s="567"/>
      <c r="K26" s="567"/>
      <c r="L26" s="567"/>
      <c r="M26" s="591"/>
    </row>
    <row r="27" spans="1:13" ht="16.5">
      <c r="A27" s="34"/>
      <c r="B27" s="468"/>
      <c r="C27" s="48"/>
      <c r="D27" s="619" t="s">
        <v>829</v>
      </c>
      <c r="E27" s="620"/>
      <c r="F27" s="410" t="s">
        <v>830</v>
      </c>
      <c r="G27" s="410" t="s">
        <v>823</v>
      </c>
      <c r="H27" s="418" t="s">
        <v>824</v>
      </c>
      <c r="I27" s="411" t="s">
        <v>850</v>
      </c>
      <c r="J27" s="9" t="s">
        <v>874</v>
      </c>
      <c r="K27" s="412" t="s">
        <v>875</v>
      </c>
      <c r="L27" s="179" t="s">
        <v>876</v>
      </c>
      <c r="M27" s="413" t="s">
        <v>877</v>
      </c>
    </row>
    <row r="28" spans="1:13" ht="9.75">
      <c r="A28" s="320"/>
      <c r="B28" s="320"/>
      <c r="C28" s="354"/>
      <c r="D28" s="621" t="s">
        <v>880</v>
      </c>
      <c r="E28" s="622"/>
      <c r="F28" s="320" t="s">
        <v>880</v>
      </c>
      <c r="G28" s="320" t="s">
        <v>880</v>
      </c>
      <c r="H28" s="320" t="s">
        <v>880</v>
      </c>
      <c r="I28" s="320" t="s">
        <v>880</v>
      </c>
      <c r="J28" s="320" t="s">
        <v>880</v>
      </c>
      <c r="K28" s="320" t="s">
        <v>880</v>
      </c>
      <c r="L28" s="320" t="s">
        <v>880</v>
      </c>
      <c r="M28" s="320" t="s">
        <v>880</v>
      </c>
    </row>
    <row r="29" spans="1:13" ht="10.5" customHeight="1">
      <c r="A29" s="156"/>
      <c r="B29" s="157" t="s">
        <v>842</v>
      </c>
      <c r="C29" s="158"/>
      <c r="D29" s="623">
        <v>385913</v>
      </c>
      <c r="E29" s="624"/>
      <c r="F29" s="419">
        <v>414453</v>
      </c>
      <c r="G29" s="419">
        <v>308485</v>
      </c>
      <c r="H29" s="419">
        <v>125532</v>
      </c>
      <c r="I29" s="419">
        <v>83506</v>
      </c>
      <c r="J29" s="341" t="s">
        <v>373</v>
      </c>
      <c r="K29" s="419">
        <v>1048953</v>
      </c>
      <c r="L29" s="419">
        <v>1553232</v>
      </c>
      <c r="M29" s="419">
        <v>35588</v>
      </c>
    </row>
    <row r="30" spans="1:13" ht="10.5" customHeight="1">
      <c r="A30" s="156"/>
      <c r="B30" s="157" t="s">
        <v>541</v>
      </c>
      <c r="C30" s="158"/>
      <c r="D30" s="623">
        <v>389913</v>
      </c>
      <c r="E30" s="624"/>
      <c r="F30" s="419">
        <v>425097</v>
      </c>
      <c r="G30" s="419">
        <v>309387</v>
      </c>
      <c r="H30" s="419">
        <v>125656</v>
      </c>
      <c r="I30" s="419">
        <v>135439</v>
      </c>
      <c r="J30" s="341">
        <v>82</v>
      </c>
      <c r="K30" s="419">
        <v>1241987</v>
      </c>
      <c r="L30" s="419">
        <v>1553232</v>
      </c>
      <c r="M30" s="419">
        <v>35588</v>
      </c>
    </row>
    <row r="31" spans="1:17" ht="10.5" customHeight="1">
      <c r="A31" s="156"/>
      <c r="B31" s="157" t="s">
        <v>843</v>
      </c>
      <c r="C31" s="158"/>
      <c r="D31" s="623">
        <f>SUM(D32:E36)</f>
        <v>390135</v>
      </c>
      <c r="E31" s="624"/>
      <c r="F31" s="419">
        <f>SUM(F32:F36)</f>
        <v>437747</v>
      </c>
      <c r="G31" s="419">
        <f>SUM(G32:G36)</f>
        <v>291799</v>
      </c>
      <c r="H31" s="419">
        <f aca="true" t="shared" si="1" ref="H31:M31">SUM(H32:H36)</f>
        <v>125736</v>
      </c>
      <c r="I31" s="419">
        <f t="shared" si="1"/>
        <v>135760</v>
      </c>
      <c r="J31" s="399">
        <f t="shared" si="1"/>
        <v>82</v>
      </c>
      <c r="K31" s="419">
        <f>SUM(K32:K36)</f>
        <v>1197116</v>
      </c>
      <c r="L31" s="419">
        <f>SUM(L32:L36)</f>
        <v>1573212</v>
      </c>
      <c r="M31" s="419">
        <f t="shared" si="1"/>
        <v>35588</v>
      </c>
      <c r="N31" s="309"/>
      <c r="Q31" s="294" t="s">
        <v>881</v>
      </c>
    </row>
    <row r="32" spans="1:13" ht="10.5" customHeight="1">
      <c r="A32" s="11"/>
      <c r="B32" s="18" t="s">
        <v>844</v>
      </c>
      <c r="C32" s="17"/>
      <c r="D32" s="625" t="s">
        <v>373</v>
      </c>
      <c r="E32" s="626"/>
      <c r="F32" s="420" t="s">
        <v>581</v>
      </c>
      <c r="G32" s="420" t="s">
        <v>581</v>
      </c>
      <c r="H32" s="420" t="s">
        <v>581</v>
      </c>
      <c r="I32" s="420" t="s">
        <v>581</v>
      </c>
      <c r="J32" s="420" t="s">
        <v>581</v>
      </c>
      <c r="K32" s="421">
        <f>G47+J47+M47</f>
        <v>431463</v>
      </c>
      <c r="L32" s="420" t="s">
        <v>581</v>
      </c>
      <c r="M32" s="420" t="s">
        <v>581</v>
      </c>
    </row>
    <row r="33" spans="1:17" ht="10.5" customHeight="1">
      <c r="A33" s="11"/>
      <c r="B33" s="18" t="s">
        <v>845</v>
      </c>
      <c r="C33" s="17"/>
      <c r="D33" s="627">
        <v>390135</v>
      </c>
      <c r="E33" s="628"/>
      <c r="F33" s="421">
        <v>78344</v>
      </c>
      <c r="G33" s="421">
        <v>4075</v>
      </c>
      <c r="H33" s="421">
        <v>13837</v>
      </c>
      <c r="I33" s="421">
        <v>48495</v>
      </c>
      <c r="J33" s="420" t="s">
        <v>581</v>
      </c>
      <c r="K33" s="421">
        <f>G48+J48+M48</f>
        <v>765653</v>
      </c>
      <c r="L33" s="420" t="s">
        <v>581</v>
      </c>
      <c r="M33" s="421">
        <v>13159</v>
      </c>
      <c r="Q33" s="294">
        <v>117549</v>
      </c>
    </row>
    <row r="34" spans="1:17" ht="10.5" customHeight="1">
      <c r="A34" s="11"/>
      <c r="B34" s="18" t="s">
        <v>777</v>
      </c>
      <c r="C34" s="17"/>
      <c r="D34" s="625" t="s">
        <v>373</v>
      </c>
      <c r="E34" s="626"/>
      <c r="F34" s="421">
        <v>233552</v>
      </c>
      <c r="G34" s="421">
        <v>46697</v>
      </c>
      <c r="H34" s="421">
        <v>47999</v>
      </c>
      <c r="I34" s="421">
        <v>17643</v>
      </c>
      <c r="J34" s="415">
        <v>82</v>
      </c>
      <c r="K34" s="420" t="s">
        <v>581</v>
      </c>
      <c r="L34" s="420" t="s">
        <v>581</v>
      </c>
      <c r="M34" s="421">
        <v>22429</v>
      </c>
      <c r="Q34" s="294">
        <v>222857</v>
      </c>
    </row>
    <row r="35" spans="1:17" ht="10.5" customHeight="1">
      <c r="A35" s="11"/>
      <c r="B35" s="18" t="s">
        <v>810</v>
      </c>
      <c r="C35" s="17"/>
      <c r="D35" s="625" t="s">
        <v>373</v>
      </c>
      <c r="E35" s="626"/>
      <c r="F35" s="421">
        <v>125851</v>
      </c>
      <c r="G35" s="421">
        <v>9782</v>
      </c>
      <c r="H35" s="421">
        <v>12139</v>
      </c>
      <c r="I35" s="421">
        <v>30631</v>
      </c>
      <c r="J35" s="420" t="s">
        <v>581</v>
      </c>
      <c r="K35" s="420" t="s">
        <v>581</v>
      </c>
      <c r="L35" s="421">
        <v>1278997</v>
      </c>
      <c r="M35" s="420" t="s">
        <v>581</v>
      </c>
      <c r="Q35" s="294">
        <v>157553</v>
      </c>
    </row>
    <row r="36" spans="1:13" ht="10.5" customHeight="1">
      <c r="A36" s="11"/>
      <c r="B36" s="18" t="s">
        <v>846</v>
      </c>
      <c r="C36" s="17"/>
      <c r="D36" s="625" t="s">
        <v>373</v>
      </c>
      <c r="E36" s="626"/>
      <c r="F36" s="421" t="s">
        <v>581</v>
      </c>
      <c r="G36" s="421">
        <v>231245</v>
      </c>
      <c r="H36" s="421">
        <v>51761</v>
      </c>
      <c r="I36" s="421">
        <v>38991</v>
      </c>
      <c r="J36" s="420" t="s">
        <v>581</v>
      </c>
      <c r="K36" s="420" t="s">
        <v>581</v>
      </c>
      <c r="L36" s="421">
        <v>294215</v>
      </c>
      <c r="M36" s="420" t="s">
        <v>581</v>
      </c>
    </row>
    <row r="37" spans="1:13" ht="3" customHeight="1" thickBot="1">
      <c r="A37" s="316"/>
      <c r="B37" s="316"/>
      <c r="C37" s="317"/>
      <c r="D37" s="316"/>
      <c r="E37" s="316"/>
      <c r="F37" s="316"/>
      <c r="G37" s="316"/>
      <c r="H37" s="316"/>
      <c r="I37" s="316"/>
      <c r="J37" s="316"/>
      <c r="K37" s="316"/>
      <c r="L37" s="316"/>
      <c r="M37" s="316"/>
    </row>
    <row r="38" ht="4.5" customHeight="1" thickTop="1"/>
    <row r="39" spans="2:15" ht="9.75">
      <c r="B39" s="632"/>
      <c r="C39" s="632"/>
      <c r="D39" s="632"/>
      <c r="E39" s="632"/>
      <c r="F39" s="632"/>
      <c r="G39" s="632"/>
      <c r="H39" s="632"/>
      <c r="I39" s="632"/>
      <c r="J39" s="632"/>
      <c r="K39" s="632"/>
      <c r="L39" s="632"/>
      <c r="M39" s="632"/>
      <c r="N39" s="632"/>
      <c r="O39" s="632"/>
    </row>
    <row r="40" spans="2:5" ht="9.75">
      <c r="B40" s="633" t="s">
        <v>882</v>
      </c>
      <c r="D40" s="294" t="s">
        <v>883</v>
      </c>
      <c r="E40" s="294">
        <v>349037</v>
      </c>
    </row>
    <row r="41" spans="2:5" ht="9.75">
      <c r="B41" s="633"/>
      <c r="D41" s="294" t="s">
        <v>884</v>
      </c>
      <c r="E41" s="294">
        <v>40876</v>
      </c>
    </row>
    <row r="42" ht="9.75"/>
    <row r="43" spans="5:14" ht="9.75">
      <c r="E43" s="634"/>
      <c r="F43" s="634"/>
      <c r="G43" s="419"/>
      <c r="H43" s="419"/>
      <c r="I43" s="419"/>
      <c r="J43" s="634"/>
      <c r="K43" s="634"/>
      <c r="L43" s="419"/>
      <c r="M43" s="419"/>
      <c r="N43" s="419"/>
    </row>
    <row r="44" ht="9.75"/>
    <row r="45" spans="4:20" ht="9.75">
      <c r="D45" s="423"/>
      <c r="E45" s="630" t="s">
        <v>859</v>
      </c>
      <c r="F45" s="630"/>
      <c r="G45" s="631"/>
      <c r="H45" s="629" t="s">
        <v>885</v>
      </c>
      <c r="I45" s="630"/>
      <c r="J45" s="631"/>
      <c r="K45" s="629" t="s">
        <v>886</v>
      </c>
      <c r="L45" s="630"/>
      <c r="M45" s="631"/>
      <c r="N45" s="629" t="s">
        <v>887</v>
      </c>
      <c r="O45" s="630"/>
      <c r="P45" s="630"/>
      <c r="Q45" s="631"/>
      <c r="R45" s="629" t="s">
        <v>888</v>
      </c>
      <c r="S45" s="630"/>
      <c r="T45" s="631"/>
    </row>
    <row r="46" spans="2:20" ht="9.75">
      <c r="B46" s="294" t="s">
        <v>889</v>
      </c>
      <c r="D46" s="424"/>
      <c r="E46" s="322" t="s">
        <v>890</v>
      </c>
      <c r="F46" s="322" t="s">
        <v>891</v>
      </c>
      <c r="G46" s="321" t="s">
        <v>892</v>
      </c>
      <c r="H46" s="424" t="s">
        <v>890</v>
      </c>
      <c r="I46" s="322" t="s">
        <v>891</v>
      </c>
      <c r="J46" s="321" t="s">
        <v>892</v>
      </c>
      <c r="K46" s="425" t="s">
        <v>890</v>
      </c>
      <c r="L46" s="322" t="s">
        <v>891</v>
      </c>
      <c r="M46" s="321" t="s">
        <v>892</v>
      </c>
      <c r="N46" s="424"/>
      <c r="O46" s="322" t="s">
        <v>890</v>
      </c>
      <c r="P46" s="322" t="s">
        <v>891</v>
      </c>
      <c r="Q46" s="321" t="s">
        <v>892</v>
      </c>
      <c r="R46" s="424" t="s">
        <v>890</v>
      </c>
      <c r="S46" s="322" t="s">
        <v>891</v>
      </c>
      <c r="T46" s="321" t="s">
        <v>892</v>
      </c>
    </row>
    <row r="47" spans="2:20" ht="9.75">
      <c r="B47" s="294" t="s">
        <v>863</v>
      </c>
      <c r="D47" s="426"/>
      <c r="E47" s="427"/>
      <c r="F47" s="427"/>
      <c r="G47" s="428"/>
      <c r="H47" s="426">
        <v>88</v>
      </c>
      <c r="I47" s="429">
        <f>14.569+5.646</f>
        <v>20.215</v>
      </c>
      <c r="J47" s="430">
        <f>370053</f>
        <v>370053</v>
      </c>
      <c r="K47" s="431">
        <v>30</v>
      </c>
      <c r="L47" s="432">
        <v>5.646</v>
      </c>
      <c r="M47" s="433">
        <v>61410</v>
      </c>
      <c r="N47" s="426"/>
      <c r="O47" s="427"/>
      <c r="P47" s="427"/>
      <c r="Q47" s="428"/>
      <c r="R47" s="426"/>
      <c r="S47" s="427"/>
      <c r="T47" s="428"/>
    </row>
    <row r="48" spans="2:20" ht="9.75">
      <c r="B48" s="294" t="s">
        <v>864</v>
      </c>
      <c r="D48" s="431"/>
      <c r="E48" s="432">
        <v>95</v>
      </c>
      <c r="F48" s="432">
        <v>15.687</v>
      </c>
      <c r="G48" s="432">
        <v>352853</v>
      </c>
      <c r="H48" s="431">
        <v>79</v>
      </c>
      <c r="I48" s="432">
        <v>25.8</v>
      </c>
      <c r="J48" s="434">
        <v>412800</v>
      </c>
      <c r="K48" s="429"/>
      <c r="L48" s="435"/>
      <c r="M48" s="436"/>
      <c r="N48" s="431"/>
      <c r="O48" s="432"/>
      <c r="P48" s="432"/>
      <c r="Q48" s="433"/>
      <c r="R48" s="431">
        <v>5</v>
      </c>
      <c r="S48" s="432">
        <v>1.755</v>
      </c>
      <c r="T48" s="433">
        <v>13159</v>
      </c>
    </row>
    <row r="49" spans="2:20" ht="9.75">
      <c r="B49" s="294" t="s">
        <v>865</v>
      </c>
      <c r="D49" s="426"/>
      <c r="E49" s="427">
        <f>SUM(E47:E48)</f>
        <v>95</v>
      </c>
      <c r="F49" s="427">
        <f aca="true" t="shared" si="2" ref="F49:T49">SUM(F47:F48)</f>
        <v>15.687</v>
      </c>
      <c r="G49" s="427">
        <f t="shared" si="2"/>
        <v>352853</v>
      </c>
      <c r="H49" s="426">
        <f t="shared" si="2"/>
        <v>167</v>
      </c>
      <c r="I49" s="427">
        <f t="shared" si="2"/>
        <v>46.015</v>
      </c>
      <c r="J49" s="437">
        <f t="shared" si="2"/>
        <v>782853</v>
      </c>
      <c r="K49" s="426">
        <f t="shared" si="2"/>
        <v>30</v>
      </c>
      <c r="L49" s="427">
        <f t="shared" si="2"/>
        <v>5.646</v>
      </c>
      <c r="M49" s="428">
        <f t="shared" si="2"/>
        <v>61410</v>
      </c>
      <c r="N49" s="426">
        <f t="shared" si="2"/>
        <v>0</v>
      </c>
      <c r="O49" s="427">
        <f t="shared" si="2"/>
        <v>0</v>
      </c>
      <c r="P49" s="427">
        <f t="shared" si="2"/>
        <v>0</v>
      </c>
      <c r="Q49" s="428">
        <f t="shared" si="2"/>
        <v>0</v>
      </c>
      <c r="R49" s="426">
        <f t="shared" si="2"/>
        <v>5</v>
      </c>
      <c r="S49" s="427">
        <f t="shared" si="2"/>
        <v>1.755</v>
      </c>
      <c r="T49" s="428">
        <f t="shared" si="2"/>
        <v>13159</v>
      </c>
    </row>
    <row r="50" spans="2:20" ht="9.75">
      <c r="B50" s="294" t="s">
        <v>866</v>
      </c>
      <c r="D50" s="426"/>
      <c r="E50" s="427"/>
      <c r="F50" s="427"/>
      <c r="G50" s="427"/>
      <c r="H50" s="426"/>
      <c r="I50" s="427"/>
      <c r="J50" s="437"/>
      <c r="K50" s="426"/>
      <c r="L50" s="427"/>
      <c r="M50" s="428"/>
      <c r="N50" s="438"/>
      <c r="O50" s="439"/>
      <c r="P50" s="439"/>
      <c r="Q50" s="440"/>
      <c r="R50" s="431">
        <v>15</v>
      </c>
      <c r="S50" s="432">
        <v>2.082</v>
      </c>
      <c r="T50" s="433">
        <v>22429</v>
      </c>
    </row>
    <row r="51" spans="2:20" ht="9.75">
      <c r="B51" s="294" t="s">
        <v>736</v>
      </c>
      <c r="D51" s="426"/>
      <c r="E51" s="427"/>
      <c r="F51" s="427"/>
      <c r="G51" s="427"/>
      <c r="H51" s="426"/>
      <c r="I51" s="427"/>
      <c r="J51" s="437"/>
      <c r="K51" s="426"/>
      <c r="L51" s="427"/>
      <c r="M51" s="428"/>
      <c r="N51" s="431"/>
      <c r="O51" s="432">
        <v>13</v>
      </c>
      <c r="P51" s="432">
        <v>38.977</v>
      </c>
      <c r="Q51" s="433">
        <v>1278997</v>
      </c>
      <c r="R51" s="429"/>
      <c r="S51" s="435"/>
      <c r="T51" s="436"/>
    </row>
    <row r="52" spans="2:20" ht="9.75">
      <c r="B52" s="294" t="s">
        <v>867</v>
      </c>
      <c r="D52" s="426"/>
      <c r="E52" s="427">
        <f>SUM(E50:E51)</f>
        <v>0</v>
      </c>
      <c r="F52" s="427">
        <f aca="true" t="shared" si="3" ref="F52:T52">SUM(F50:F51)</f>
        <v>0</v>
      </c>
      <c r="G52" s="427">
        <f t="shared" si="3"/>
        <v>0</v>
      </c>
      <c r="H52" s="426">
        <f t="shared" si="3"/>
        <v>0</v>
      </c>
      <c r="I52" s="427">
        <f t="shared" si="3"/>
        <v>0</v>
      </c>
      <c r="J52" s="437">
        <f t="shared" si="3"/>
        <v>0</v>
      </c>
      <c r="K52" s="426">
        <f t="shared" si="3"/>
        <v>0</v>
      </c>
      <c r="L52" s="427">
        <f t="shared" si="3"/>
        <v>0</v>
      </c>
      <c r="M52" s="428">
        <f t="shared" si="3"/>
        <v>0</v>
      </c>
      <c r="N52" s="426">
        <f t="shared" si="3"/>
        <v>0</v>
      </c>
      <c r="O52" s="427">
        <f t="shared" si="3"/>
        <v>13</v>
      </c>
      <c r="P52" s="427">
        <f t="shared" si="3"/>
        <v>38.977</v>
      </c>
      <c r="Q52" s="428">
        <f t="shared" si="3"/>
        <v>1278997</v>
      </c>
      <c r="R52" s="426">
        <f t="shared" si="3"/>
        <v>15</v>
      </c>
      <c r="S52" s="427">
        <f t="shared" si="3"/>
        <v>2.082</v>
      </c>
      <c r="T52" s="428">
        <f t="shared" si="3"/>
        <v>22429</v>
      </c>
    </row>
    <row r="53" spans="2:20" ht="9.75">
      <c r="B53" s="294" t="s">
        <v>868</v>
      </c>
      <c r="D53" s="426"/>
      <c r="E53" s="427"/>
      <c r="F53" s="427"/>
      <c r="G53" s="427"/>
      <c r="H53" s="426"/>
      <c r="I53" s="427"/>
      <c r="J53" s="437"/>
      <c r="K53" s="426"/>
      <c r="L53" s="427"/>
      <c r="M53" s="428"/>
      <c r="N53" s="426"/>
      <c r="O53" s="427"/>
      <c r="P53" s="427"/>
      <c r="Q53" s="428"/>
      <c r="R53" s="426"/>
      <c r="S53" s="427"/>
      <c r="T53" s="428"/>
    </row>
    <row r="54" spans="2:20" ht="9.75">
      <c r="B54" s="294" t="s">
        <v>869</v>
      </c>
      <c r="D54" s="426"/>
      <c r="E54" s="427"/>
      <c r="F54" s="427"/>
      <c r="G54" s="427"/>
      <c r="H54" s="426"/>
      <c r="I54" s="427"/>
      <c r="J54" s="437"/>
      <c r="K54" s="426"/>
      <c r="L54" s="427"/>
      <c r="M54" s="428"/>
      <c r="N54" s="431"/>
      <c r="O54" s="432">
        <v>7</v>
      </c>
      <c r="P54" s="432">
        <v>16.423</v>
      </c>
      <c r="Q54" s="433">
        <v>294215</v>
      </c>
      <c r="R54" s="426"/>
      <c r="S54" s="427"/>
      <c r="T54" s="428"/>
    </row>
    <row r="55" spans="2:20" ht="9.75">
      <c r="B55" s="294" t="s">
        <v>870</v>
      </c>
      <c r="D55" s="426"/>
      <c r="E55" s="427">
        <f>SUM(E53:E54)</f>
        <v>0</v>
      </c>
      <c r="F55" s="427">
        <f aca="true" t="shared" si="4" ref="F55:T55">SUM(F53:F54)</f>
        <v>0</v>
      </c>
      <c r="G55" s="427">
        <f t="shared" si="4"/>
        <v>0</v>
      </c>
      <c r="H55" s="426">
        <f t="shared" si="4"/>
        <v>0</v>
      </c>
      <c r="I55" s="427">
        <f t="shared" si="4"/>
        <v>0</v>
      </c>
      <c r="J55" s="437">
        <f t="shared" si="4"/>
        <v>0</v>
      </c>
      <c r="K55" s="426">
        <f t="shared" si="4"/>
        <v>0</v>
      </c>
      <c r="L55" s="427">
        <f t="shared" si="4"/>
        <v>0</v>
      </c>
      <c r="M55" s="428">
        <f t="shared" si="4"/>
        <v>0</v>
      </c>
      <c r="N55" s="426">
        <f t="shared" si="4"/>
        <v>0</v>
      </c>
      <c r="O55" s="427">
        <f t="shared" si="4"/>
        <v>7</v>
      </c>
      <c r="P55" s="427">
        <f t="shared" si="4"/>
        <v>16.423</v>
      </c>
      <c r="Q55" s="428">
        <f t="shared" si="4"/>
        <v>294215</v>
      </c>
      <c r="R55" s="426">
        <f t="shared" si="4"/>
        <v>0</v>
      </c>
      <c r="S55" s="427">
        <f t="shared" si="4"/>
        <v>0</v>
      </c>
      <c r="T55" s="428">
        <f t="shared" si="4"/>
        <v>0</v>
      </c>
    </row>
    <row r="56" spans="2:20" ht="9.75">
      <c r="B56" s="294" t="s">
        <v>893</v>
      </c>
      <c r="D56" s="426"/>
      <c r="E56" s="427"/>
      <c r="F56" s="427"/>
      <c r="G56" s="427"/>
      <c r="H56" s="426"/>
      <c r="I56" s="427"/>
      <c r="J56" s="437"/>
      <c r="K56" s="426"/>
      <c r="L56" s="427"/>
      <c r="M56" s="428"/>
      <c r="N56" s="426"/>
      <c r="O56" s="427"/>
      <c r="P56" s="427"/>
      <c r="Q56" s="428"/>
      <c r="R56" s="426">
        <v>0</v>
      </c>
      <c r="S56" s="427">
        <v>0</v>
      </c>
      <c r="T56" s="428">
        <v>0</v>
      </c>
    </row>
    <row r="57" spans="2:20" ht="9.75">
      <c r="B57" s="294" t="s">
        <v>871</v>
      </c>
      <c r="D57" s="438"/>
      <c r="E57" s="439">
        <f>SUM(E49,E52,E55,E56)</f>
        <v>95</v>
      </c>
      <c r="F57" s="439">
        <f aca="true" t="shared" si="5" ref="F57:T57">SUM(F49,F52,F55,F56)</f>
        <v>15.687</v>
      </c>
      <c r="G57" s="439">
        <f t="shared" si="5"/>
        <v>352853</v>
      </c>
      <c r="H57" s="438">
        <f t="shared" si="5"/>
        <v>167</v>
      </c>
      <c r="I57" s="439">
        <f t="shared" si="5"/>
        <v>46.015</v>
      </c>
      <c r="J57" s="441">
        <f t="shared" si="5"/>
        <v>782853</v>
      </c>
      <c r="K57" s="438">
        <f t="shared" si="5"/>
        <v>30</v>
      </c>
      <c r="L57" s="439">
        <f t="shared" si="5"/>
        <v>5.646</v>
      </c>
      <c r="M57" s="440">
        <f t="shared" si="5"/>
        <v>61410</v>
      </c>
      <c r="N57" s="438">
        <f t="shared" si="5"/>
        <v>0</v>
      </c>
      <c r="O57" s="439">
        <f t="shared" si="5"/>
        <v>20</v>
      </c>
      <c r="P57" s="439">
        <f t="shared" si="5"/>
        <v>55.39999999999999</v>
      </c>
      <c r="Q57" s="440">
        <f t="shared" si="5"/>
        <v>1573212</v>
      </c>
      <c r="R57" s="438">
        <f t="shared" si="5"/>
        <v>20</v>
      </c>
      <c r="S57" s="439">
        <f t="shared" si="5"/>
        <v>3.8369999999999997</v>
      </c>
      <c r="T57" s="440">
        <f t="shared" si="5"/>
        <v>35588</v>
      </c>
    </row>
  </sheetData>
  <sheetProtection/>
  <mergeCells count="27">
    <mergeCell ref="R45:T45"/>
    <mergeCell ref="B39:O39"/>
    <mergeCell ref="B40:B41"/>
    <mergeCell ref="E43:F43"/>
    <mergeCell ref="J43:K43"/>
    <mergeCell ref="E45:G45"/>
    <mergeCell ref="H45:J45"/>
    <mergeCell ref="K45:M45"/>
    <mergeCell ref="N45:Q45"/>
    <mergeCell ref="D31:E31"/>
    <mergeCell ref="D32:E32"/>
    <mergeCell ref="D33:E33"/>
    <mergeCell ref="D34:E34"/>
    <mergeCell ref="D35:E35"/>
    <mergeCell ref="D36:E36"/>
    <mergeCell ref="B26:B27"/>
    <mergeCell ref="D26:M26"/>
    <mergeCell ref="D27:E27"/>
    <mergeCell ref="D28:E28"/>
    <mergeCell ref="D29:E29"/>
    <mergeCell ref="D30:E30"/>
    <mergeCell ref="B2:B3"/>
    <mergeCell ref="D2:D3"/>
    <mergeCell ref="E2:M2"/>
    <mergeCell ref="B14:B15"/>
    <mergeCell ref="D14:D15"/>
    <mergeCell ref="E14:M14"/>
  </mergeCells>
  <printOptions horizontalCentered="1"/>
  <pageMargins left="0.63" right="0.42" top="1.1811023622047245" bottom="1.1811023622047245" header="0.74" footer="0.5118110236220472"/>
  <pageSetup horizontalDpi="600" verticalDpi="600" orientation="portrait" paperSize="9" scale="105" r:id="rId3"/>
  <headerFooter alignWithMargins="0">
    <oddHeader>&amp;R&amp;9&amp;F　橋りょう</oddHeader>
  </headerFooter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="145" zoomScaleNormal="125" zoomScaleSheetLayoutView="14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28" sqref="F28"/>
    </sheetView>
  </sheetViews>
  <sheetFormatPr defaultColWidth="9.33203125" defaultRowHeight="9.75"/>
  <cols>
    <col min="1" max="1" width="1.0078125" style="294" customWidth="1"/>
    <col min="2" max="2" width="16" style="294" customWidth="1"/>
    <col min="3" max="3" width="1.0078125" style="294" customWidth="1"/>
    <col min="4" max="4" width="15.83203125" style="294" customWidth="1"/>
    <col min="5" max="5" width="15.66015625" style="294" customWidth="1"/>
    <col min="6" max="6" width="15.83203125" style="294" customWidth="1"/>
    <col min="7" max="7" width="16" style="294" customWidth="1"/>
    <col min="8" max="8" width="15.66015625" style="294" customWidth="1"/>
    <col min="9" max="9" width="14.33203125" style="294" customWidth="1"/>
    <col min="10" max="12" width="18" style="294" customWidth="1"/>
    <col min="13" max="13" width="1.0078125" style="294" customWidth="1"/>
    <col min="14" max="16384" width="9.66015625" style="294" customWidth="1"/>
  </cols>
  <sheetData>
    <row r="1" ht="3" customHeight="1" thickBot="1"/>
    <row r="2" spans="1:9" ht="14.25" customHeight="1" thickTop="1">
      <c r="A2" s="22"/>
      <c r="B2" s="22" t="s">
        <v>827</v>
      </c>
      <c r="C2" s="150"/>
      <c r="D2" s="151" t="s">
        <v>413</v>
      </c>
      <c r="E2" s="151" t="s">
        <v>829</v>
      </c>
      <c r="F2" s="151" t="s">
        <v>830</v>
      </c>
      <c r="G2" s="151" t="s">
        <v>823</v>
      </c>
      <c r="H2" s="152" t="s">
        <v>824</v>
      </c>
      <c r="I2" s="152" t="s">
        <v>894</v>
      </c>
    </row>
    <row r="3" spans="1:8" ht="3.75" customHeight="1">
      <c r="A3" s="12"/>
      <c r="B3" s="12"/>
      <c r="C3" s="86"/>
      <c r="D3" s="12"/>
      <c r="E3" s="12"/>
      <c r="F3" s="12"/>
      <c r="G3" s="12"/>
      <c r="H3" s="12"/>
    </row>
    <row r="4" spans="1:9" ht="10.5" customHeight="1">
      <c r="A4" s="156"/>
      <c r="B4" s="157" t="s">
        <v>842</v>
      </c>
      <c r="C4" s="158"/>
      <c r="D4" s="159">
        <v>1445</v>
      </c>
      <c r="E4" s="159">
        <v>45</v>
      </c>
      <c r="F4" s="159">
        <v>104</v>
      </c>
      <c r="G4" s="159">
        <v>514</v>
      </c>
      <c r="H4" s="159">
        <v>224</v>
      </c>
      <c r="I4" s="306">
        <v>60</v>
      </c>
    </row>
    <row r="5" spans="1:9" ht="10.5" customHeight="1">
      <c r="A5" s="156"/>
      <c r="B5" s="157" t="s">
        <v>541</v>
      </c>
      <c r="C5" s="158"/>
      <c r="D5" s="159">
        <v>1425</v>
      </c>
      <c r="E5" s="159">
        <v>45</v>
      </c>
      <c r="F5" s="159">
        <v>90</v>
      </c>
      <c r="G5" s="159">
        <v>514</v>
      </c>
      <c r="H5" s="159">
        <v>226</v>
      </c>
      <c r="I5" s="159">
        <v>56</v>
      </c>
    </row>
    <row r="6" spans="1:9" ht="10.5" customHeight="1">
      <c r="A6" s="156"/>
      <c r="B6" s="157" t="s">
        <v>843</v>
      </c>
      <c r="C6" s="158"/>
      <c r="D6" s="159">
        <f>SUM(D7:D11)</f>
        <v>999</v>
      </c>
      <c r="E6" s="159">
        <f>SUM(E8:E11)</f>
        <v>45</v>
      </c>
      <c r="F6" s="159">
        <f>SUM(F8:F11)</f>
        <v>90</v>
      </c>
      <c r="G6" s="159">
        <f>SUM(G8:G11)</f>
        <v>141</v>
      </c>
      <c r="H6" s="159">
        <f>SUM(H8:H11)</f>
        <v>226</v>
      </c>
      <c r="I6" s="159">
        <f>SUM(I8:I11)</f>
        <v>56</v>
      </c>
    </row>
    <row r="7" spans="1:9" ht="10.5" customHeight="1">
      <c r="A7" s="11"/>
      <c r="B7" s="18" t="s">
        <v>844</v>
      </c>
      <c r="C7" s="17"/>
      <c r="D7" s="304">
        <f>SUM(E7:I7)+SUM(D18:G18)</f>
        <v>10</v>
      </c>
      <c r="E7" s="442" t="s">
        <v>581</v>
      </c>
      <c r="F7" s="442" t="s">
        <v>581</v>
      </c>
      <c r="G7" s="442" t="s">
        <v>581</v>
      </c>
      <c r="H7" s="442" t="s">
        <v>581</v>
      </c>
      <c r="I7" s="443" t="s">
        <v>581</v>
      </c>
    </row>
    <row r="8" spans="1:9" ht="10.5" customHeight="1">
      <c r="A8" s="11"/>
      <c r="B8" s="18" t="s">
        <v>845</v>
      </c>
      <c r="C8" s="17"/>
      <c r="D8" s="304">
        <f>SUM(E8:I8)+SUM(D19:G19)</f>
        <v>84</v>
      </c>
      <c r="E8" s="304">
        <v>45</v>
      </c>
      <c r="F8" s="304">
        <v>12</v>
      </c>
      <c r="G8" s="304">
        <v>1</v>
      </c>
      <c r="H8" s="304">
        <v>8</v>
      </c>
      <c r="I8" s="443" t="s">
        <v>581</v>
      </c>
    </row>
    <row r="9" spans="1:9" ht="10.5" customHeight="1">
      <c r="A9" s="11"/>
      <c r="B9" s="18" t="s">
        <v>777</v>
      </c>
      <c r="C9" s="17"/>
      <c r="D9" s="304">
        <f>SUM(E9:I9)+SUM(D20:G20)</f>
        <v>79</v>
      </c>
      <c r="E9" s="442" t="s">
        <v>581</v>
      </c>
      <c r="F9" s="304">
        <v>51</v>
      </c>
      <c r="G9" s="304">
        <v>8</v>
      </c>
      <c r="H9" s="304">
        <v>16</v>
      </c>
      <c r="I9" s="294">
        <v>3</v>
      </c>
    </row>
    <row r="10" spans="1:9" ht="10.5" customHeight="1">
      <c r="A10" s="11"/>
      <c r="B10" s="18" t="s">
        <v>810</v>
      </c>
      <c r="C10" s="17"/>
      <c r="D10" s="304">
        <f>SUM(E10:I10)+SUM(D21:G21)</f>
        <v>54</v>
      </c>
      <c r="E10" s="442" t="s">
        <v>581</v>
      </c>
      <c r="F10" s="304">
        <v>27</v>
      </c>
      <c r="G10" s="304">
        <v>3</v>
      </c>
      <c r="H10" s="304">
        <v>11</v>
      </c>
      <c r="I10" s="294">
        <v>2</v>
      </c>
    </row>
    <row r="11" spans="1:9" ht="10.5" customHeight="1">
      <c r="A11" s="11"/>
      <c r="B11" s="18" t="s">
        <v>846</v>
      </c>
      <c r="C11" s="17"/>
      <c r="D11" s="304">
        <f>SUM(E11:I11)+SUM(D22:G22)</f>
        <v>772</v>
      </c>
      <c r="E11" s="442" t="s">
        <v>581</v>
      </c>
      <c r="F11" s="442" t="s">
        <v>581</v>
      </c>
      <c r="G11" s="304">
        <v>129</v>
      </c>
      <c r="H11" s="304">
        <v>191</v>
      </c>
      <c r="I11" s="294">
        <v>51</v>
      </c>
    </row>
    <row r="12" spans="1:9" ht="5.25" customHeight="1" thickBot="1">
      <c r="A12" s="316"/>
      <c r="B12" s="316"/>
      <c r="C12" s="317"/>
      <c r="D12" s="316"/>
      <c r="E12" s="316"/>
      <c r="F12" s="316"/>
      <c r="G12" s="316"/>
      <c r="H12" s="316"/>
      <c r="I12" s="316"/>
    </row>
    <row r="13" spans="1:7" ht="14.25" customHeight="1" thickTop="1">
      <c r="A13" s="22"/>
      <c r="B13" s="22" t="s">
        <v>827</v>
      </c>
      <c r="C13" s="150"/>
      <c r="D13" s="151" t="s">
        <v>895</v>
      </c>
      <c r="E13" s="444" t="s">
        <v>896</v>
      </c>
      <c r="F13" s="445" t="s">
        <v>897</v>
      </c>
      <c r="G13" s="446" t="s">
        <v>898</v>
      </c>
    </row>
    <row r="14" spans="1:7" ht="3.75" customHeight="1">
      <c r="A14" s="12"/>
      <c r="B14" s="12"/>
      <c r="C14" s="86"/>
      <c r="D14" s="12"/>
      <c r="E14" s="12"/>
      <c r="F14" s="264"/>
      <c r="G14" s="264"/>
    </row>
    <row r="15" spans="1:7" ht="10.5" customHeight="1">
      <c r="A15" s="156"/>
      <c r="B15" s="157" t="s">
        <v>842</v>
      </c>
      <c r="C15" s="158"/>
      <c r="D15" s="159">
        <v>451</v>
      </c>
      <c r="E15" s="159">
        <v>28</v>
      </c>
      <c r="F15" s="159">
        <v>18</v>
      </c>
      <c r="G15" s="159">
        <v>1</v>
      </c>
    </row>
    <row r="16" spans="1:7" ht="10.5" customHeight="1">
      <c r="A16" s="156"/>
      <c r="B16" s="157" t="s">
        <v>541</v>
      </c>
      <c r="C16" s="158"/>
      <c r="D16" s="159">
        <v>450</v>
      </c>
      <c r="E16" s="159">
        <v>25</v>
      </c>
      <c r="F16" s="159">
        <v>18</v>
      </c>
      <c r="G16" s="159">
        <v>1</v>
      </c>
    </row>
    <row r="17" spans="1:7" ht="10.5" customHeight="1">
      <c r="A17" s="156"/>
      <c r="B17" s="157" t="s">
        <v>843</v>
      </c>
      <c r="C17" s="158"/>
      <c r="D17" s="159">
        <f>SUM(D18:D22)</f>
        <v>401</v>
      </c>
      <c r="E17" s="159">
        <f>SUM(E18:E22)</f>
        <v>28</v>
      </c>
      <c r="F17" s="159">
        <f>SUM(F18:F22)</f>
        <v>11</v>
      </c>
      <c r="G17" s="159">
        <f>SUM(G18:G22)</f>
        <v>1</v>
      </c>
    </row>
    <row r="18" spans="1:7" ht="10.5" customHeight="1">
      <c r="A18" s="11"/>
      <c r="B18" s="18" t="s">
        <v>844</v>
      </c>
      <c r="C18" s="17"/>
      <c r="D18" s="442" t="s">
        <v>581</v>
      </c>
      <c r="E18" s="304">
        <v>10</v>
      </c>
      <c r="F18" s="442" t="s">
        <v>581</v>
      </c>
      <c r="G18" s="442" t="s">
        <v>581</v>
      </c>
    </row>
    <row r="19" spans="1:7" ht="10.5" customHeight="1">
      <c r="A19" s="11"/>
      <c r="B19" s="18" t="s">
        <v>845</v>
      </c>
      <c r="C19" s="17"/>
      <c r="D19" s="442" t="s">
        <v>581</v>
      </c>
      <c r="E19" s="304">
        <v>18</v>
      </c>
      <c r="F19" s="442" t="s">
        <v>581</v>
      </c>
      <c r="G19" s="442" t="s">
        <v>581</v>
      </c>
    </row>
    <row r="20" spans="1:7" ht="10.5" customHeight="1">
      <c r="A20" s="11"/>
      <c r="B20" s="18" t="s">
        <v>777</v>
      </c>
      <c r="C20" s="17"/>
      <c r="D20" s="442" t="s">
        <v>581</v>
      </c>
      <c r="E20" s="442" t="s">
        <v>581</v>
      </c>
      <c r="F20" s="442" t="s">
        <v>581</v>
      </c>
      <c r="G20" s="304">
        <v>1</v>
      </c>
    </row>
    <row r="21" spans="1:7" ht="10.5" customHeight="1">
      <c r="A21" s="11"/>
      <c r="B21" s="18" t="s">
        <v>810</v>
      </c>
      <c r="C21" s="17"/>
      <c r="D21" s="442" t="s">
        <v>581</v>
      </c>
      <c r="E21" s="442" t="s">
        <v>581</v>
      </c>
      <c r="F21" s="442">
        <v>11</v>
      </c>
      <c r="G21" s="442" t="s">
        <v>581</v>
      </c>
    </row>
    <row r="22" spans="1:7" ht="10.5" customHeight="1">
      <c r="A22" s="11"/>
      <c r="B22" s="18" t="s">
        <v>846</v>
      </c>
      <c r="C22" s="17"/>
      <c r="D22" s="304">
        <v>401</v>
      </c>
      <c r="E22" s="442" t="s">
        <v>581</v>
      </c>
      <c r="F22" s="442" t="s">
        <v>581</v>
      </c>
      <c r="G22" s="442" t="s">
        <v>581</v>
      </c>
    </row>
    <row r="23" spans="1:7" ht="4.5" customHeight="1" thickBot="1">
      <c r="A23" s="316"/>
      <c r="B23" s="316"/>
      <c r="C23" s="317"/>
      <c r="D23" s="316"/>
      <c r="E23" s="316"/>
      <c r="F23" s="316"/>
      <c r="G23" s="316"/>
    </row>
    <row r="24" ht="3" customHeight="1" thickTop="1"/>
    <row r="26" spans="4:7" ht="21.75" customHeight="1">
      <c r="D26" s="422"/>
      <c r="E26" s="422"/>
      <c r="F26" s="422"/>
      <c r="G26" s="422"/>
    </row>
    <row r="27" ht="15" customHeight="1">
      <c r="B27" s="18"/>
    </row>
    <row r="28" ht="15" customHeight="1">
      <c r="B28" s="18"/>
    </row>
    <row r="29" ht="15" customHeight="1">
      <c r="B29" s="18"/>
    </row>
    <row r="30" ht="15" customHeight="1">
      <c r="B30" s="18"/>
    </row>
    <row r="31" ht="15" customHeight="1">
      <c r="B31" s="18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scale="110" r:id="rId1"/>
  <headerFooter alignWithMargins="0">
    <oddHeader>&amp;R&amp;9&amp;F　鉄道との立体交差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56"/>
  <sheetViews>
    <sheetView zoomScale="200" zoomScaleNormal="200" zoomScalePageLayoutView="0" workbookViewId="0" topLeftCell="A1">
      <pane xSplit="6" ySplit="4" topLeftCell="G37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50" sqref="C50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10" width="14.16015625" style="3" customWidth="1"/>
    <col min="11" max="11" width="4.66015625" style="46" customWidth="1"/>
    <col min="12" max="13" width="13" style="46" customWidth="1"/>
    <col min="14" max="16384" width="9.66015625" style="3" customWidth="1"/>
  </cols>
  <sheetData>
    <row r="1" ht="4.5" customHeight="1" thickBot="1"/>
    <row r="2" spans="1:10" ht="3.75" customHeight="1" thickTop="1">
      <c r="A2" s="38"/>
      <c r="B2" s="467" t="s">
        <v>0</v>
      </c>
      <c r="C2" s="467"/>
      <c r="D2" s="467"/>
      <c r="E2" s="467"/>
      <c r="F2" s="47"/>
      <c r="G2" s="477" t="s">
        <v>87</v>
      </c>
      <c r="H2" s="479" t="s">
        <v>86</v>
      </c>
      <c r="I2" s="22"/>
      <c r="J2" s="22"/>
    </row>
    <row r="3" spans="1:10" ht="22.5" customHeight="1">
      <c r="A3" s="34"/>
      <c r="B3" s="468"/>
      <c r="C3" s="468"/>
      <c r="D3" s="468"/>
      <c r="E3" s="468"/>
      <c r="F3" s="48"/>
      <c r="G3" s="478"/>
      <c r="H3" s="480"/>
      <c r="I3" s="9" t="s">
        <v>88</v>
      </c>
      <c r="J3" s="10" t="s">
        <v>96</v>
      </c>
    </row>
    <row r="4" spans="1:10" ht="3" customHeight="1">
      <c r="A4" s="12"/>
      <c r="B4" s="12"/>
      <c r="C4" s="12"/>
      <c r="D4" s="12"/>
      <c r="E4" s="12"/>
      <c r="F4" s="44"/>
      <c r="G4" s="12"/>
      <c r="H4" s="12"/>
      <c r="I4" s="15"/>
      <c r="J4" s="15"/>
    </row>
    <row r="5" spans="1:13" ht="9.75" customHeight="1">
      <c r="A5" s="16" t="s">
        <v>38</v>
      </c>
      <c r="B5" s="471" t="s">
        <v>97</v>
      </c>
      <c r="C5" s="471"/>
      <c r="D5" s="472"/>
      <c r="E5" s="472"/>
      <c r="F5" s="17" t="s">
        <v>91</v>
      </c>
      <c r="G5" s="2"/>
      <c r="H5" s="2"/>
      <c r="I5" s="2"/>
      <c r="J5" s="2"/>
      <c r="K5" s="49"/>
      <c r="L5" s="50"/>
      <c r="M5" s="49"/>
    </row>
    <row r="6" spans="1:13" ht="9" customHeight="1">
      <c r="A6" s="11"/>
      <c r="B6" s="51" t="s">
        <v>98</v>
      </c>
      <c r="C6" s="470" t="s">
        <v>99</v>
      </c>
      <c r="D6" s="470"/>
      <c r="E6" s="470"/>
      <c r="F6" s="17"/>
      <c r="G6" s="2">
        <v>4657866</v>
      </c>
      <c r="H6" s="2">
        <f>SUM(I6:J6)</f>
        <v>4670278</v>
      </c>
      <c r="I6" s="2">
        <f>1849012+696374</f>
        <v>2545386</v>
      </c>
      <c r="J6" s="52">
        <f>1756876+368016</f>
        <v>2124892</v>
      </c>
      <c r="K6" s="52"/>
      <c r="L6" s="2"/>
      <c r="M6" s="52"/>
    </row>
    <row r="7" spans="1:13" ht="9" customHeight="1">
      <c r="A7" s="11"/>
      <c r="B7" s="51" t="s">
        <v>98</v>
      </c>
      <c r="C7" s="470" t="s">
        <v>48</v>
      </c>
      <c r="D7" s="470"/>
      <c r="E7" s="470"/>
      <c r="F7" s="17"/>
      <c r="G7" s="2">
        <v>34918652</v>
      </c>
      <c r="H7" s="2">
        <f>SUM(I7:J7)</f>
        <v>34174730</v>
      </c>
      <c r="I7" s="2">
        <f>9877163+2580348</f>
        <v>12457511</v>
      </c>
      <c r="J7" s="52">
        <f>17347610+4369609</f>
        <v>21717219</v>
      </c>
      <c r="K7" s="52"/>
      <c r="L7" s="2"/>
      <c r="M7" s="52"/>
    </row>
    <row r="8" spans="1:13" ht="9" customHeight="1">
      <c r="A8" s="11"/>
      <c r="B8" s="51" t="s">
        <v>98</v>
      </c>
      <c r="C8" s="470" t="s">
        <v>100</v>
      </c>
      <c r="D8" s="470"/>
      <c r="E8" s="470"/>
      <c r="F8" s="17"/>
      <c r="G8" s="2">
        <v>11111101</v>
      </c>
      <c r="H8" s="2">
        <f>SUM(I8:J8)</f>
        <v>11061422</v>
      </c>
      <c r="I8" s="2">
        <f>3320994+1038999</f>
        <v>4359993</v>
      </c>
      <c r="J8" s="52">
        <f>4992531+1708898</f>
        <v>6701429</v>
      </c>
      <c r="K8" s="52"/>
      <c r="L8" s="2"/>
      <c r="M8" s="52"/>
    </row>
    <row r="9" spans="1:13" ht="9" customHeight="1">
      <c r="A9" s="11"/>
      <c r="B9" s="51" t="s">
        <v>98</v>
      </c>
      <c r="C9" s="470" t="s">
        <v>101</v>
      </c>
      <c r="D9" s="470"/>
      <c r="E9" s="470"/>
      <c r="F9" s="17"/>
      <c r="G9" s="2">
        <v>32720492</v>
      </c>
      <c r="H9" s="2">
        <f>SUM(I9:J9)</f>
        <v>33243647</v>
      </c>
      <c r="I9" s="2">
        <f>8602407+2571683</f>
        <v>11174090</v>
      </c>
      <c r="J9" s="52">
        <f>13420034+3422553+5226970</f>
        <v>22069557</v>
      </c>
      <c r="K9" s="52"/>
      <c r="L9" s="2"/>
      <c r="M9" s="52"/>
    </row>
    <row r="10" spans="1:13" ht="9" customHeight="1">
      <c r="A10" s="11"/>
      <c r="B10" s="11"/>
      <c r="C10" s="470" t="s">
        <v>102</v>
      </c>
      <c r="D10" s="470"/>
      <c r="E10" s="470"/>
      <c r="F10" s="17"/>
      <c r="G10" s="2">
        <v>17512794</v>
      </c>
      <c r="H10" s="2">
        <f>SUM(I10:J10)</f>
        <v>17311542</v>
      </c>
      <c r="I10" s="2">
        <v>6726344</v>
      </c>
      <c r="J10" s="52">
        <v>10585198</v>
      </c>
      <c r="K10" s="52"/>
      <c r="L10" s="2"/>
      <c r="M10" s="52"/>
    </row>
    <row r="11" spans="1:13" ht="4.5" customHeight="1">
      <c r="A11" s="11"/>
      <c r="B11" s="11"/>
      <c r="C11" s="11"/>
      <c r="D11" s="11"/>
      <c r="E11" s="11"/>
      <c r="F11" s="17"/>
      <c r="G11" s="2"/>
      <c r="H11" s="2"/>
      <c r="J11" s="52"/>
      <c r="K11" s="52"/>
      <c r="L11" s="2"/>
      <c r="M11" s="52"/>
    </row>
    <row r="12" spans="1:13" ht="9" customHeight="1">
      <c r="A12" s="11"/>
      <c r="B12" s="11"/>
      <c r="C12" s="470" t="s">
        <v>103</v>
      </c>
      <c r="D12" s="470"/>
      <c r="E12" s="470"/>
      <c r="F12" s="17"/>
      <c r="G12" s="2">
        <v>9316502</v>
      </c>
      <c r="H12" s="2">
        <f>SUM(I12:J12)</f>
        <v>9401234</v>
      </c>
      <c r="I12" s="2">
        <v>3776033</v>
      </c>
      <c r="J12" s="52">
        <v>5625201</v>
      </c>
      <c r="K12" s="52"/>
      <c r="L12" s="2"/>
      <c r="M12" s="52"/>
    </row>
    <row r="13" spans="1:13" ht="9" customHeight="1">
      <c r="A13" s="11"/>
      <c r="B13" s="11"/>
      <c r="C13" s="470" t="s">
        <v>63</v>
      </c>
      <c r="D13" s="470"/>
      <c r="E13" s="470"/>
      <c r="F13" s="17"/>
      <c r="G13" s="2">
        <v>24210694</v>
      </c>
      <c r="H13" s="2">
        <f aca="true" t="shared" si="0" ref="H13:H19">SUM(I13:J13)</f>
        <v>24032480</v>
      </c>
      <c r="I13" s="2">
        <v>9472026</v>
      </c>
      <c r="J13" s="52">
        <v>14560454</v>
      </c>
      <c r="K13" s="52"/>
      <c r="L13" s="2"/>
      <c r="M13" s="52"/>
    </row>
    <row r="14" spans="1:13" ht="9" customHeight="1">
      <c r="A14" s="11"/>
      <c r="B14" s="11"/>
      <c r="C14" s="470" t="s">
        <v>104</v>
      </c>
      <c r="D14" s="470"/>
      <c r="E14" s="470"/>
      <c r="F14" s="17"/>
      <c r="G14" s="2">
        <v>4514099</v>
      </c>
      <c r="H14" s="2">
        <f t="shared" si="0"/>
        <v>4469218</v>
      </c>
      <c r="I14" s="2">
        <v>2032107</v>
      </c>
      <c r="J14" s="52">
        <v>2437111</v>
      </c>
      <c r="K14" s="52"/>
      <c r="L14" s="2"/>
      <c r="M14" s="52"/>
    </row>
    <row r="15" spans="1:13" ht="9" customHeight="1">
      <c r="A15" s="11"/>
      <c r="B15" s="11"/>
      <c r="C15" s="470" t="s">
        <v>105</v>
      </c>
      <c r="D15" s="470"/>
      <c r="E15" s="470"/>
      <c r="F15" s="17"/>
      <c r="G15" s="2">
        <v>7691237</v>
      </c>
      <c r="H15" s="2">
        <f t="shared" si="0"/>
        <v>7727788</v>
      </c>
      <c r="I15" s="2">
        <v>2688763</v>
      </c>
      <c r="J15" s="52">
        <v>5039025</v>
      </c>
      <c r="K15" s="52"/>
      <c r="L15" s="2"/>
      <c r="M15" s="52"/>
    </row>
    <row r="16" spans="1:13" ht="9" customHeight="1">
      <c r="A16" s="11"/>
      <c r="B16" s="11"/>
      <c r="C16" s="470" t="s">
        <v>106</v>
      </c>
      <c r="D16" s="470"/>
      <c r="E16" s="470"/>
      <c r="F16" s="17"/>
      <c r="G16" s="2">
        <v>2453314</v>
      </c>
      <c r="H16" s="2">
        <f t="shared" si="0"/>
        <v>2442206</v>
      </c>
      <c r="I16" s="2">
        <v>1227086</v>
      </c>
      <c r="J16" s="52">
        <v>1215120</v>
      </c>
      <c r="K16" s="52"/>
      <c r="L16" s="2"/>
      <c r="M16" s="52"/>
    </row>
    <row r="17" spans="1:13" ht="4.5" customHeight="1">
      <c r="A17" s="11"/>
      <c r="B17" s="11"/>
      <c r="C17" s="11"/>
      <c r="D17" s="11"/>
      <c r="E17" s="11"/>
      <c r="F17" s="17"/>
      <c r="G17" s="2"/>
      <c r="H17" s="2"/>
      <c r="J17" s="52"/>
      <c r="K17" s="52"/>
      <c r="L17" s="2"/>
      <c r="M17" s="52"/>
    </row>
    <row r="18" spans="1:13" ht="9" customHeight="1">
      <c r="A18" s="11"/>
      <c r="B18" s="11"/>
      <c r="C18" s="470" t="s">
        <v>107</v>
      </c>
      <c r="D18" s="470"/>
      <c r="E18" s="470"/>
      <c r="F18" s="17"/>
      <c r="G18" s="2">
        <v>2437510</v>
      </c>
      <c r="H18" s="2">
        <f t="shared" si="0"/>
        <v>2380744</v>
      </c>
      <c r="I18" s="2">
        <v>1232494</v>
      </c>
      <c r="J18" s="52">
        <v>1148250</v>
      </c>
      <c r="K18" s="52"/>
      <c r="L18" s="2"/>
      <c r="M18" s="52"/>
    </row>
    <row r="19" spans="1:13" ht="9" customHeight="1">
      <c r="A19" s="11"/>
      <c r="B19" s="11"/>
      <c r="C19" s="470" t="s">
        <v>6</v>
      </c>
      <c r="D19" s="470"/>
      <c r="E19" s="470"/>
      <c r="F19" s="17"/>
      <c r="G19" s="2">
        <v>59340113</v>
      </c>
      <c r="H19" s="2">
        <f t="shared" si="0"/>
        <v>59427631</v>
      </c>
      <c r="I19" s="2">
        <v>24759777</v>
      </c>
      <c r="J19" s="52">
        <v>34667854</v>
      </c>
      <c r="K19" s="52"/>
      <c r="L19" s="2"/>
      <c r="M19" s="52"/>
    </row>
    <row r="20" spans="1:13" ht="9" customHeight="1" hidden="1">
      <c r="A20" s="11"/>
      <c r="B20" s="11"/>
      <c r="C20" s="470" t="s">
        <v>108</v>
      </c>
      <c r="D20" s="470"/>
      <c r="E20" s="470"/>
      <c r="F20" s="17"/>
      <c r="G20" s="2">
        <v>0</v>
      </c>
      <c r="H20" s="2"/>
      <c r="I20" s="53"/>
      <c r="J20" s="53"/>
      <c r="K20" s="52"/>
      <c r="L20" s="2"/>
      <c r="M20" s="53"/>
    </row>
    <row r="21" spans="1:13" ht="9" customHeight="1" hidden="1">
      <c r="A21" s="11"/>
      <c r="B21" s="11"/>
      <c r="C21" s="470" t="s">
        <v>27</v>
      </c>
      <c r="D21" s="470"/>
      <c r="E21" s="470"/>
      <c r="F21" s="17"/>
      <c r="G21" s="2">
        <v>0</v>
      </c>
      <c r="H21" s="2"/>
      <c r="I21" s="53"/>
      <c r="J21" s="53"/>
      <c r="K21" s="52"/>
      <c r="L21" s="2"/>
      <c r="M21" s="53"/>
    </row>
    <row r="22" spans="1:13" ht="3" customHeight="1">
      <c r="A22" s="11"/>
      <c r="B22" s="11"/>
      <c r="C22" s="11"/>
      <c r="D22" s="11"/>
      <c r="E22" s="11"/>
      <c r="F22" s="17"/>
      <c r="G22" s="2"/>
      <c r="H22" s="2"/>
      <c r="I22" s="2"/>
      <c r="J22" s="2"/>
      <c r="K22" s="52"/>
      <c r="L22" s="2"/>
      <c r="M22" s="2"/>
    </row>
    <row r="23" spans="1:13" ht="9.75" customHeight="1">
      <c r="A23" s="16" t="s">
        <v>38</v>
      </c>
      <c r="B23" s="471" t="s">
        <v>109</v>
      </c>
      <c r="C23" s="471"/>
      <c r="D23" s="472"/>
      <c r="E23" s="472"/>
      <c r="F23" s="17" t="s">
        <v>91</v>
      </c>
      <c r="G23" s="2"/>
      <c r="H23" s="2"/>
      <c r="I23" s="2"/>
      <c r="J23" s="2"/>
      <c r="K23" s="52"/>
      <c r="L23" s="2"/>
      <c r="M23" s="2"/>
    </row>
    <row r="24" spans="1:14" ht="9" customHeight="1">
      <c r="A24" s="11"/>
      <c r="B24" s="11"/>
      <c r="C24" s="470" t="s">
        <v>110</v>
      </c>
      <c r="D24" s="470"/>
      <c r="E24" s="470"/>
      <c r="F24" s="17"/>
      <c r="G24" s="2">
        <v>3484104</v>
      </c>
      <c r="H24" s="2">
        <f>SUM(I24:J24)</f>
        <v>3403418</v>
      </c>
      <c r="I24" s="2">
        <v>1643403</v>
      </c>
      <c r="J24" s="2">
        <v>1760015</v>
      </c>
      <c r="K24" s="52"/>
      <c r="L24" s="2"/>
      <c r="M24" s="2"/>
      <c r="N24" s="46"/>
    </row>
    <row r="25" spans="1:14" ht="9" customHeight="1">
      <c r="A25" s="11"/>
      <c r="B25" s="11"/>
      <c r="C25" s="470" t="s">
        <v>111</v>
      </c>
      <c r="D25" s="470"/>
      <c r="E25" s="470"/>
      <c r="F25" s="17"/>
      <c r="G25" s="2">
        <v>5257652</v>
      </c>
      <c r="H25" s="2">
        <f>SUM(I25:J25)</f>
        <v>5407588</v>
      </c>
      <c r="I25" s="2">
        <v>2189968</v>
      </c>
      <c r="J25" s="2">
        <v>3217620</v>
      </c>
      <c r="K25" s="52"/>
      <c r="L25" s="2"/>
      <c r="M25" s="2"/>
      <c r="N25" s="46"/>
    </row>
    <row r="26" spans="1:14" ht="9" customHeight="1">
      <c r="A26" s="11"/>
      <c r="B26" s="51" t="s">
        <v>98</v>
      </c>
      <c r="C26" s="470" t="s">
        <v>112</v>
      </c>
      <c r="D26" s="470"/>
      <c r="E26" s="470"/>
      <c r="F26" s="17"/>
      <c r="G26" s="2">
        <v>33733144</v>
      </c>
      <c r="H26" s="2">
        <f>SUM(I26:J26)</f>
        <v>34035818</v>
      </c>
      <c r="I26" s="2">
        <f>9576877+576669+3171572+167481</f>
        <v>13492599</v>
      </c>
      <c r="J26" s="2">
        <f>8345390+7847342+2547094+1803393</f>
        <v>20543219</v>
      </c>
      <c r="K26" s="52"/>
      <c r="L26" s="2"/>
      <c r="M26" s="2"/>
      <c r="N26" s="46"/>
    </row>
    <row r="27" spans="1:14" ht="9" customHeight="1">
      <c r="A27" s="11"/>
      <c r="B27" s="11"/>
      <c r="C27" s="470" t="s">
        <v>113</v>
      </c>
      <c r="D27" s="470"/>
      <c r="E27" s="470"/>
      <c r="F27" s="17"/>
      <c r="G27" s="2">
        <v>6580333</v>
      </c>
      <c r="H27" s="2">
        <f>SUM(I27:J27)</f>
        <v>6616626</v>
      </c>
      <c r="I27" s="2">
        <v>2551624</v>
      </c>
      <c r="J27" s="2">
        <v>4065002</v>
      </c>
      <c r="K27" s="52"/>
      <c r="L27" s="2"/>
      <c r="M27" s="2"/>
      <c r="N27" s="46"/>
    </row>
    <row r="28" spans="1:14" ht="9" customHeight="1">
      <c r="A28" s="11"/>
      <c r="B28" s="11"/>
      <c r="C28" s="470" t="s">
        <v>114</v>
      </c>
      <c r="D28" s="470"/>
      <c r="E28" s="470"/>
      <c r="F28" s="17"/>
      <c r="G28" s="2">
        <v>8213756</v>
      </c>
      <c r="H28" s="2">
        <f>SUM(I28:J28)</f>
        <v>8128386</v>
      </c>
      <c r="I28" s="2">
        <v>3140886</v>
      </c>
      <c r="J28" s="2">
        <v>4987500</v>
      </c>
      <c r="K28" s="52"/>
      <c r="L28" s="2"/>
      <c r="M28" s="2"/>
      <c r="N28" s="46"/>
    </row>
    <row r="29" spans="1:14" ht="3" customHeight="1">
      <c r="A29" s="11"/>
      <c r="B29" s="11"/>
      <c r="C29" s="11"/>
      <c r="D29" s="11"/>
      <c r="E29" s="11"/>
      <c r="F29" s="17"/>
      <c r="G29" s="2"/>
      <c r="H29" s="2"/>
      <c r="K29" s="52"/>
      <c r="L29" s="2"/>
      <c r="M29" s="3"/>
      <c r="N29" s="46"/>
    </row>
    <row r="30" spans="1:14" ht="9" customHeight="1">
      <c r="A30" s="11"/>
      <c r="B30" s="11"/>
      <c r="C30" s="470" t="s">
        <v>115</v>
      </c>
      <c r="D30" s="470"/>
      <c r="E30" s="470"/>
      <c r="F30" s="17"/>
      <c r="G30" s="2">
        <v>8733882</v>
      </c>
      <c r="H30" s="2">
        <f>SUM(I30:J30)</f>
        <v>8831281</v>
      </c>
      <c r="I30" s="2">
        <v>3189344</v>
      </c>
      <c r="J30" s="2">
        <v>5641937</v>
      </c>
      <c r="K30" s="52"/>
      <c r="L30" s="2"/>
      <c r="M30" s="2"/>
      <c r="N30" s="46"/>
    </row>
    <row r="31" spans="1:14" ht="9" customHeight="1">
      <c r="A31" s="11"/>
      <c r="B31" s="11"/>
      <c r="C31" s="470" t="s">
        <v>116</v>
      </c>
      <c r="D31" s="470"/>
      <c r="E31" s="470"/>
      <c r="F31" s="17"/>
      <c r="G31" s="2">
        <v>10699995</v>
      </c>
      <c r="H31" s="2">
        <f>SUM(I31:J31)</f>
        <v>10604243</v>
      </c>
      <c r="I31" s="2">
        <v>4322987</v>
      </c>
      <c r="J31" s="2">
        <v>6281256</v>
      </c>
      <c r="K31" s="52"/>
      <c r="L31" s="2"/>
      <c r="M31" s="2"/>
      <c r="N31" s="46"/>
    </row>
    <row r="32" spans="1:14" ht="9" customHeight="1">
      <c r="A32" s="11"/>
      <c r="B32" s="11"/>
      <c r="C32" s="470" t="s">
        <v>117</v>
      </c>
      <c r="D32" s="470"/>
      <c r="E32" s="470"/>
      <c r="F32" s="17"/>
      <c r="G32" s="2">
        <v>12984159</v>
      </c>
      <c r="H32" s="2">
        <f>SUM(I32:J32)</f>
        <v>13453944</v>
      </c>
      <c r="I32" s="2">
        <v>6607882</v>
      </c>
      <c r="J32" s="2">
        <v>6846062</v>
      </c>
      <c r="K32" s="52"/>
      <c r="L32" s="2"/>
      <c r="M32" s="2"/>
      <c r="N32" s="46"/>
    </row>
    <row r="33" spans="1:14" ht="9" customHeight="1">
      <c r="A33" s="11"/>
      <c r="B33" s="11"/>
      <c r="C33" s="470" t="s">
        <v>118</v>
      </c>
      <c r="D33" s="470"/>
      <c r="E33" s="470"/>
      <c r="F33" s="17"/>
      <c r="G33" s="2">
        <v>23635737</v>
      </c>
      <c r="H33" s="2">
        <f>SUM(I33:J33)</f>
        <v>23647172</v>
      </c>
      <c r="I33" s="2">
        <v>8391896</v>
      </c>
      <c r="J33" s="2">
        <f>10393991+4861285</f>
        <v>15255276</v>
      </c>
      <c r="K33" s="52"/>
      <c r="L33" s="2"/>
      <c r="M33" s="2"/>
      <c r="N33" s="46"/>
    </row>
    <row r="34" spans="1:14" ht="9" customHeight="1">
      <c r="A34" s="11"/>
      <c r="B34" s="11"/>
      <c r="C34" s="470" t="s">
        <v>119</v>
      </c>
      <c r="D34" s="470"/>
      <c r="E34" s="470"/>
      <c r="F34" s="17"/>
      <c r="G34" s="2">
        <v>6468720</v>
      </c>
      <c r="H34" s="2">
        <f>SUM(I34:J34)</f>
        <v>6506623</v>
      </c>
      <c r="I34" s="2">
        <v>1929263</v>
      </c>
      <c r="J34" s="2">
        <v>4577360</v>
      </c>
      <c r="K34" s="52"/>
      <c r="L34" s="2"/>
      <c r="M34" s="2"/>
      <c r="N34" s="46"/>
    </row>
    <row r="35" spans="1:14" ht="3" customHeight="1">
      <c r="A35" s="11"/>
      <c r="B35" s="11"/>
      <c r="C35" s="11"/>
      <c r="D35" s="11"/>
      <c r="E35" s="11"/>
      <c r="F35" s="17"/>
      <c r="G35" s="2"/>
      <c r="H35" s="2"/>
      <c r="K35" s="52"/>
      <c r="L35" s="2"/>
      <c r="M35" s="3"/>
      <c r="N35" s="46"/>
    </row>
    <row r="36" spans="1:14" ht="9" customHeight="1">
      <c r="A36" s="11"/>
      <c r="B36" s="11"/>
      <c r="C36" s="470" t="s">
        <v>120</v>
      </c>
      <c r="D36" s="470"/>
      <c r="E36" s="470"/>
      <c r="F36" s="17"/>
      <c r="G36" s="2">
        <v>7898670</v>
      </c>
      <c r="H36" s="2">
        <f>SUM(I36:J36)</f>
        <v>7843142</v>
      </c>
      <c r="I36" s="2">
        <v>3154819</v>
      </c>
      <c r="J36" s="2">
        <v>4688323</v>
      </c>
      <c r="K36" s="52"/>
      <c r="L36" s="2"/>
      <c r="M36" s="2"/>
      <c r="N36" s="46"/>
    </row>
    <row r="37" spans="1:14" ht="9" customHeight="1">
      <c r="A37" s="11"/>
      <c r="B37" s="11"/>
      <c r="C37" s="470" t="s">
        <v>121</v>
      </c>
      <c r="D37" s="470"/>
      <c r="E37" s="470"/>
      <c r="F37" s="17"/>
      <c r="G37" s="2">
        <v>4754396</v>
      </c>
      <c r="H37" s="2">
        <f aca="true" t="shared" si="1" ref="H37:H43">SUM(I37:J37)</f>
        <v>4777624</v>
      </c>
      <c r="I37" s="2">
        <v>2621374</v>
      </c>
      <c r="J37" s="2">
        <v>2156250</v>
      </c>
      <c r="K37" s="52"/>
      <c r="L37" s="2"/>
      <c r="M37" s="2"/>
      <c r="N37" s="46"/>
    </row>
    <row r="38" spans="1:14" ht="9" customHeight="1">
      <c r="A38" s="11"/>
      <c r="B38" s="11"/>
      <c r="C38" s="470" t="s">
        <v>122</v>
      </c>
      <c r="D38" s="470"/>
      <c r="E38" s="470"/>
      <c r="F38" s="17"/>
      <c r="G38" s="2">
        <v>19936382</v>
      </c>
      <c r="H38" s="2">
        <f t="shared" si="1"/>
        <v>19856684</v>
      </c>
      <c r="I38" s="2">
        <v>7116432</v>
      </c>
      <c r="J38" s="2">
        <v>12740252</v>
      </c>
      <c r="K38" s="52"/>
      <c r="L38" s="2"/>
      <c r="M38" s="2"/>
      <c r="N38" s="46"/>
    </row>
    <row r="39" spans="1:14" ht="9" customHeight="1">
      <c r="A39" s="11"/>
      <c r="B39" s="11"/>
      <c r="C39" s="470" t="s">
        <v>123</v>
      </c>
      <c r="D39" s="470"/>
      <c r="E39" s="470"/>
      <c r="F39" s="17"/>
      <c r="G39" s="2">
        <v>2045296</v>
      </c>
      <c r="H39" s="2">
        <f t="shared" si="1"/>
        <v>2069096</v>
      </c>
      <c r="I39" s="2">
        <v>708416</v>
      </c>
      <c r="J39" s="2">
        <v>1360680</v>
      </c>
      <c r="K39" s="52"/>
      <c r="L39" s="2"/>
      <c r="M39" s="2"/>
      <c r="N39" s="46"/>
    </row>
    <row r="40" spans="1:14" ht="9" customHeight="1">
      <c r="A40" s="11"/>
      <c r="B40" s="51" t="s">
        <v>98</v>
      </c>
      <c r="C40" s="470" t="s">
        <v>69</v>
      </c>
      <c r="D40" s="470"/>
      <c r="E40" s="470"/>
      <c r="F40" s="17"/>
      <c r="G40" s="2">
        <v>24314991</v>
      </c>
      <c r="H40" s="2">
        <f t="shared" si="1"/>
        <v>24327178</v>
      </c>
      <c r="I40" s="2">
        <f>7704137+766359</f>
        <v>8470496</v>
      </c>
      <c r="J40" s="2">
        <f>14554882+1301800</f>
        <v>15856682</v>
      </c>
      <c r="K40" s="52"/>
      <c r="L40" s="2"/>
      <c r="M40" s="2"/>
      <c r="N40" s="46"/>
    </row>
    <row r="41" spans="1:14" ht="3" customHeight="1">
      <c r="A41" s="11"/>
      <c r="B41" s="11"/>
      <c r="C41" s="11"/>
      <c r="D41" s="11"/>
      <c r="E41" s="11"/>
      <c r="F41" s="17"/>
      <c r="G41" s="2"/>
      <c r="H41" s="2"/>
      <c r="I41" s="2"/>
      <c r="J41" s="2"/>
      <c r="K41" s="52"/>
      <c r="L41" s="2"/>
      <c r="M41" s="2"/>
      <c r="N41" s="46"/>
    </row>
    <row r="42" spans="1:14" ht="9" customHeight="1">
      <c r="A42" s="11"/>
      <c r="B42" s="11"/>
      <c r="C42" s="470" t="s">
        <v>124</v>
      </c>
      <c r="D42" s="470"/>
      <c r="E42" s="470"/>
      <c r="F42" s="17"/>
      <c r="G42" s="2">
        <v>1824703</v>
      </c>
      <c r="H42" s="2">
        <f t="shared" si="1"/>
        <v>1820800</v>
      </c>
      <c r="I42" s="2">
        <v>958499</v>
      </c>
      <c r="J42" s="2">
        <v>862301</v>
      </c>
      <c r="K42" s="52"/>
      <c r="L42" s="2"/>
      <c r="M42" s="2"/>
      <c r="N42" s="46"/>
    </row>
    <row r="43" spans="1:14" ht="9" customHeight="1">
      <c r="A43" s="11"/>
      <c r="B43" s="11"/>
      <c r="C43" s="470" t="s">
        <v>125</v>
      </c>
      <c r="D43" s="470"/>
      <c r="E43" s="470"/>
      <c r="F43" s="17"/>
      <c r="G43" s="2">
        <v>17932021</v>
      </c>
      <c r="H43" s="2">
        <f t="shared" si="1"/>
        <v>17850941</v>
      </c>
      <c r="I43" s="2">
        <v>6069169</v>
      </c>
      <c r="J43" s="2">
        <v>11781772</v>
      </c>
      <c r="K43" s="52"/>
      <c r="L43" s="2"/>
      <c r="M43" s="2"/>
      <c r="N43" s="46"/>
    </row>
    <row r="44" spans="1:13" ht="3" customHeight="1">
      <c r="A44" s="11"/>
      <c r="B44" s="11"/>
      <c r="C44" s="11"/>
      <c r="D44" s="11"/>
      <c r="E44" s="11"/>
      <c r="F44" s="17"/>
      <c r="G44" s="2"/>
      <c r="H44" s="2"/>
      <c r="I44" s="2"/>
      <c r="J44" s="2"/>
      <c r="K44" s="52"/>
      <c r="L44" s="2"/>
      <c r="M44" s="2"/>
    </row>
    <row r="45" spans="1:13" ht="9.75" customHeight="1">
      <c r="A45" s="16" t="s">
        <v>38</v>
      </c>
      <c r="B45" s="471" t="s">
        <v>126</v>
      </c>
      <c r="C45" s="471"/>
      <c r="D45" s="472"/>
      <c r="E45" s="472"/>
      <c r="F45" s="17" t="s">
        <v>91</v>
      </c>
      <c r="G45" s="2"/>
      <c r="H45" s="2"/>
      <c r="I45" s="2"/>
      <c r="J45" s="2"/>
      <c r="K45" s="52"/>
      <c r="L45" s="2"/>
      <c r="M45" s="2"/>
    </row>
    <row r="46" spans="1:13" ht="9.75" customHeight="1">
      <c r="A46" s="16"/>
      <c r="B46" s="36"/>
      <c r="C46" s="481" t="s">
        <v>127</v>
      </c>
      <c r="D46" s="481"/>
      <c r="E46" s="481"/>
      <c r="F46" s="54"/>
      <c r="G46" s="2">
        <v>180245</v>
      </c>
      <c r="H46" s="2">
        <f>SUM(I46:J46)</f>
        <v>178537</v>
      </c>
      <c r="I46" s="55">
        <v>178537</v>
      </c>
      <c r="J46" s="2"/>
      <c r="K46" s="52"/>
      <c r="L46" s="2"/>
      <c r="M46" s="2"/>
    </row>
    <row r="47" spans="1:13" s="57" customFormat="1" ht="9" customHeight="1">
      <c r="A47" s="56"/>
      <c r="B47" s="56"/>
      <c r="C47" s="481" t="s">
        <v>128</v>
      </c>
      <c r="D47" s="481"/>
      <c r="E47" s="481"/>
      <c r="F47" s="54"/>
      <c r="G47" s="2">
        <v>1946705</v>
      </c>
      <c r="H47" s="2">
        <f>SUM(I47:J47)</f>
        <v>1988846</v>
      </c>
      <c r="I47" s="55">
        <v>687046</v>
      </c>
      <c r="J47" s="55">
        <v>1301800</v>
      </c>
      <c r="K47" s="52"/>
      <c r="L47" s="2"/>
      <c r="M47" s="55"/>
    </row>
    <row r="48" spans="1:10" ht="6" customHeight="1" thickBot="1">
      <c r="A48" s="27"/>
      <c r="B48" s="27"/>
      <c r="C48" s="27"/>
      <c r="D48" s="27"/>
      <c r="E48" s="27"/>
      <c r="F48" s="28"/>
      <c r="G48" s="27"/>
      <c r="H48" s="27"/>
      <c r="I48" s="27"/>
      <c r="J48" s="27"/>
    </row>
    <row r="49" ht="4.5" customHeight="1" thickTop="1"/>
    <row r="50" ht="9.75">
      <c r="A50" s="58"/>
    </row>
    <row r="51" ht="9.75">
      <c r="A51" s="58"/>
    </row>
    <row r="52" ht="9.75">
      <c r="A52" s="58"/>
    </row>
    <row r="53" ht="9.75">
      <c r="A53" s="58"/>
    </row>
    <row r="54" ht="9.75">
      <c r="A54" s="58"/>
    </row>
    <row r="55" spans="1:13" s="57" customFormat="1" ht="9" customHeight="1">
      <c r="A55" s="56"/>
      <c r="B55" s="56"/>
      <c r="C55" s="481"/>
      <c r="D55" s="481"/>
      <c r="E55" s="481"/>
      <c r="F55" s="54"/>
      <c r="G55" s="2"/>
      <c r="H55" s="2"/>
      <c r="I55" s="55"/>
      <c r="J55" s="55"/>
      <c r="K55" s="52"/>
      <c r="L55" s="2"/>
      <c r="M55" s="55"/>
    </row>
    <row r="56" spans="1:8" ht="9.75">
      <c r="A56" s="58"/>
      <c r="B56" s="58"/>
      <c r="C56" s="58"/>
      <c r="D56" s="58"/>
      <c r="E56" s="58"/>
      <c r="F56" s="58"/>
      <c r="G56" s="58"/>
      <c r="H56" s="58"/>
    </row>
  </sheetData>
  <sheetProtection/>
  <mergeCells count="40">
    <mergeCell ref="B45:E45"/>
    <mergeCell ref="C46:E46"/>
    <mergeCell ref="C47:E47"/>
    <mergeCell ref="C55:E55"/>
    <mergeCell ref="C37:E37"/>
    <mergeCell ref="C38:E38"/>
    <mergeCell ref="C39:E39"/>
    <mergeCell ref="C40:E40"/>
    <mergeCell ref="C42:E42"/>
    <mergeCell ref="C43:E43"/>
    <mergeCell ref="C30:E30"/>
    <mergeCell ref="C31:E31"/>
    <mergeCell ref="C32:E32"/>
    <mergeCell ref="C33:E33"/>
    <mergeCell ref="C34:E34"/>
    <mergeCell ref="C36:E36"/>
    <mergeCell ref="B23:E23"/>
    <mergeCell ref="C24:E24"/>
    <mergeCell ref="C25:E25"/>
    <mergeCell ref="C26:E26"/>
    <mergeCell ref="C27:E27"/>
    <mergeCell ref="C28:E28"/>
    <mergeCell ref="C15:E15"/>
    <mergeCell ref="C16:E16"/>
    <mergeCell ref="C18:E18"/>
    <mergeCell ref="C19:E19"/>
    <mergeCell ref="C20:E20"/>
    <mergeCell ref="C21:E21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7874015748031497" right="0.39" top="1.299212598425197" bottom="0.984251968503937" header="0.7874015748031497" footer="0.5118110236220472"/>
  <pageSetup horizontalDpi="600" verticalDpi="600" orientation="portrait" paperSize="9" scale="149" r:id="rId1"/>
  <headerFooter alignWithMargins="0">
    <oddHeader>&amp;R&amp;9&amp;F　鉄道乗車人員（東京急行電鉄）</oddHeader>
  </headerFooter>
  <colBreaks count="1" manualBreakCount="1">
    <brk id="10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2:P29"/>
  <sheetViews>
    <sheetView view="pageBreakPreview" zoomScale="145" zoomScaleNormal="125" zoomScaleSheetLayoutView="14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31" sqref="J31"/>
    </sheetView>
  </sheetViews>
  <sheetFormatPr defaultColWidth="9.33203125" defaultRowHeight="9.75"/>
  <cols>
    <col min="1" max="1" width="1.0078125" style="61" customWidth="1"/>
    <col min="2" max="2" width="15" style="61" customWidth="1"/>
    <col min="3" max="3" width="1.0078125" style="61" customWidth="1"/>
    <col min="4" max="13" width="8.33203125" style="61" customWidth="1"/>
    <col min="14" max="14" width="5" style="61" customWidth="1"/>
    <col min="15" max="16384" width="9.66015625" style="61" customWidth="1"/>
  </cols>
  <sheetData>
    <row r="1" ht="4.5" customHeight="1" thickBot="1"/>
    <row r="2" spans="1:13" ht="15" customHeight="1" thickTop="1">
      <c r="A2" s="4"/>
      <c r="B2" s="636" t="s">
        <v>899</v>
      </c>
      <c r="C2" s="5"/>
      <c r="D2" s="637" t="s">
        <v>900</v>
      </c>
      <c r="E2" s="638" t="s">
        <v>901</v>
      </c>
      <c r="F2" s="639"/>
      <c r="G2" s="639"/>
      <c r="H2" s="639"/>
      <c r="I2" s="639"/>
      <c r="J2" s="639"/>
      <c r="K2" s="639"/>
      <c r="L2" s="639"/>
      <c r="M2" s="639"/>
    </row>
    <row r="3" spans="1:13" ht="23.25" customHeight="1">
      <c r="A3" s="7"/>
      <c r="B3" s="556"/>
      <c r="C3" s="8"/>
      <c r="D3" s="552"/>
      <c r="E3" s="447" t="s">
        <v>829</v>
      </c>
      <c r="F3" s="447" t="s">
        <v>830</v>
      </c>
      <c r="G3" s="447" t="s">
        <v>823</v>
      </c>
      <c r="H3" s="447" t="s">
        <v>824</v>
      </c>
      <c r="I3" s="447" t="s">
        <v>850</v>
      </c>
      <c r="J3" s="447" t="s">
        <v>874</v>
      </c>
      <c r="K3" s="448" t="s">
        <v>902</v>
      </c>
      <c r="L3" s="449" t="s">
        <v>903</v>
      </c>
      <c r="M3" s="450" t="s">
        <v>877</v>
      </c>
    </row>
    <row r="4" spans="1:13" ht="3.75" customHeight="1">
      <c r="A4" s="11"/>
      <c r="B4" s="213"/>
      <c r="C4" s="17"/>
      <c r="D4" s="213"/>
      <c r="E4" s="451"/>
      <c r="F4" s="451"/>
      <c r="G4" s="451"/>
      <c r="H4" s="451"/>
      <c r="I4" s="451"/>
      <c r="J4" s="451"/>
      <c r="K4" s="451"/>
      <c r="L4" s="451"/>
      <c r="M4" s="451"/>
    </row>
    <row r="5" spans="1:13" ht="9.75">
      <c r="A5" s="166"/>
      <c r="B5" s="157" t="s">
        <v>842</v>
      </c>
      <c r="C5" s="167"/>
      <c r="D5" s="452">
        <v>274</v>
      </c>
      <c r="E5" s="452">
        <v>33</v>
      </c>
      <c r="F5" s="452">
        <v>79</v>
      </c>
      <c r="G5" s="452">
        <v>24</v>
      </c>
      <c r="H5" s="452">
        <v>6</v>
      </c>
      <c r="I5" s="453">
        <v>4</v>
      </c>
      <c r="J5" s="452">
        <v>87</v>
      </c>
      <c r="K5" s="452">
        <v>26</v>
      </c>
      <c r="L5" s="452">
        <v>9</v>
      </c>
      <c r="M5" s="452">
        <v>6</v>
      </c>
    </row>
    <row r="6" spans="1:16" ht="9.75">
      <c r="A6" s="166"/>
      <c r="B6" s="157" t="s">
        <v>541</v>
      </c>
      <c r="C6" s="167"/>
      <c r="D6" s="452">
        <v>295</v>
      </c>
      <c r="E6" s="452">
        <v>33</v>
      </c>
      <c r="F6" s="452">
        <v>79</v>
      </c>
      <c r="G6" s="452">
        <v>34</v>
      </c>
      <c r="H6" s="452">
        <v>6</v>
      </c>
      <c r="I6" s="452">
        <v>12</v>
      </c>
      <c r="J6" s="452">
        <v>85</v>
      </c>
      <c r="K6" s="452">
        <v>31</v>
      </c>
      <c r="L6" s="452">
        <v>9</v>
      </c>
      <c r="M6" s="452">
        <v>6</v>
      </c>
      <c r="O6" s="635"/>
      <c r="P6" s="635"/>
    </row>
    <row r="7" spans="1:16" ht="9.75">
      <c r="A7" s="166"/>
      <c r="B7" s="157" t="s">
        <v>843</v>
      </c>
      <c r="C7" s="167"/>
      <c r="D7" s="452">
        <f>SUM(D9:D13)</f>
        <v>303</v>
      </c>
      <c r="E7" s="452">
        <f>SUM(E9:E13)</f>
        <v>33</v>
      </c>
      <c r="F7" s="452">
        <f aca="true" t="shared" si="0" ref="F7:M7">SUM(F9:F13)</f>
        <v>80</v>
      </c>
      <c r="G7" s="452">
        <f t="shared" si="0"/>
        <v>40</v>
      </c>
      <c r="H7" s="452">
        <f t="shared" si="0"/>
        <v>6</v>
      </c>
      <c r="I7" s="452">
        <f t="shared" si="0"/>
        <v>12</v>
      </c>
      <c r="J7" s="452">
        <f t="shared" si="0"/>
        <v>85</v>
      </c>
      <c r="K7" s="452">
        <f t="shared" si="0"/>
        <v>31</v>
      </c>
      <c r="L7" s="452">
        <f t="shared" si="0"/>
        <v>10</v>
      </c>
      <c r="M7" s="452">
        <f t="shared" si="0"/>
        <v>6</v>
      </c>
      <c r="O7" s="635"/>
      <c r="P7" s="635"/>
    </row>
    <row r="8" spans="1:13" ht="4.5" customHeight="1">
      <c r="A8" s="11"/>
      <c r="B8" s="11"/>
      <c r="C8" s="17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ht="9.75">
      <c r="A9" s="11"/>
      <c r="B9" s="18" t="s">
        <v>844</v>
      </c>
      <c r="C9" s="17"/>
      <c r="D9" s="380">
        <f>SUM(E9:M9)</f>
        <v>8</v>
      </c>
      <c r="E9" s="380">
        <v>0</v>
      </c>
      <c r="F9" s="380">
        <v>0</v>
      </c>
      <c r="G9" s="380">
        <v>0</v>
      </c>
      <c r="H9" s="380">
        <v>0</v>
      </c>
      <c r="I9" s="380"/>
      <c r="J9" s="380">
        <v>0</v>
      </c>
      <c r="K9" s="380">
        <v>8</v>
      </c>
      <c r="L9" s="380">
        <v>0</v>
      </c>
      <c r="M9" s="380">
        <v>0</v>
      </c>
    </row>
    <row r="10" spans="1:15" ht="9.75">
      <c r="A10" s="11"/>
      <c r="B10" s="18" t="s">
        <v>845</v>
      </c>
      <c r="C10" s="17"/>
      <c r="D10" s="380">
        <f>SUM(E10:M10)</f>
        <v>70</v>
      </c>
      <c r="E10" s="380">
        <v>33</v>
      </c>
      <c r="F10" s="380">
        <v>11</v>
      </c>
      <c r="G10" s="380">
        <v>0</v>
      </c>
      <c r="H10" s="380">
        <v>0</v>
      </c>
      <c r="I10" s="380">
        <v>1</v>
      </c>
      <c r="J10" s="380">
        <v>0</v>
      </c>
      <c r="K10" s="380">
        <v>23</v>
      </c>
      <c r="L10" s="380">
        <v>0</v>
      </c>
      <c r="M10" s="380">
        <v>2</v>
      </c>
      <c r="O10" s="454"/>
    </row>
    <row r="11" spans="1:15" ht="9.75">
      <c r="A11" s="11"/>
      <c r="B11" s="18" t="s">
        <v>777</v>
      </c>
      <c r="C11" s="17"/>
      <c r="D11" s="380">
        <f>SUM(E11:M11)</f>
        <v>41</v>
      </c>
      <c r="E11" s="380">
        <v>0</v>
      </c>
      <c r="F11" s="380">
        <v>32</v>
      </c>
      <c r="G11" s="380">
        <v>2</v>
      </c>
      <c r="H11" s="380">
        <v>0</v>
      </c>
      <c r="I11" s="380">
        <v>3</v>
      </c>
      <c r="J11" s="380">
        <v>0</v>
      </c>
      <c r="K11" s="380">
        <v>0</v>
      </c>
      <c r="L11" s="380">
        <v>0</v>
      </c>
      <c r="M11" s="380">
        <v>4</v>
      </c>
      <c r="O11" s="454"/>
    </row>
    <row r="12" spans="1:15" ht="9.75">
      <c r="A12" s="11"/>
      <c r="B12" s="18" t="s">
        <v>810</v>
      </c>
      <c r="C12" s="17"/>
      <c r="D12" s="380">
        <f>SUM(E12:M12)</f>
        <v>48</v>
      </c>
      <c r="E12" s="380">
        <v>0</v>
      </c>
      <c r="F12" s="380">
        <v>37</v>
      </c>
      <c r="G12" s="380">
        <v>0</v>
      </c>
      <c r="H12" s="380">
        <v>0</v>
      </c>
      <c r="I12" s="380">
        <v>5</v>
      </c>
      <c r="J12" s="380">
        <v>0</v>
      </c>
      <c r="K12" s="380">
        <v>0</v>
      </c>
      <c r="L12" s="380">
        <v>6</v>
      </c>
      <c r="M12" s="380">
        <v>0</v>
      </c>
      <c r="O12" s="454"/>
    </row>
    <row r="13" spans="1:15" ht="12" customHeight="1">
      <c r="A13" s="11"/>
      <c r="B13" s="18" t="s">
        <v>846</v>
      </c>
      <c r="C13" s="17"/>
      <c r="D13" s="380">
        <f>SUM(E13:M13)</f>
        <v>136</v>
      </c>
      <c r="E13" s="380">
        <v>0</v>
      </c>
      <c r="F13" s="380">
        <v>0</v>
      </c>
      <c r="G13" s="380">
        <v>38</v>
      </c>
      <c r="H13" s="380">
        <v>6</v>
      </c>
      <c r="I13" s="380">
        <v>3</v>
      </c>
      <c r="J13" s="380">
        <v>85</v>
      </c>
      <c r="K13" s="380">
        <v>0</v>
      </c>
      <c r="L13" s="380">
        <v>4</v>
      </c>
      <c r="M13" s="380">
        <v>0</v>
      </c>
      <c r="O13" s="454"/>
    </row>
    <row r="14" spans="1:13" ht="4.5" customHeight="1" thickBot="1">
      <c r="A14" s="11"/>
      <c r="B14" s="18"/>
      <c r="C14" s="17"/>
      <c r="D14" s="74"/>
      <c r="E14" s="293"/>
      <c r="F14" s="293"/>
      <c r="G14" s="74"/>
      <c r="H14" s="74"/>
      <c r="I14" s="74"/>
      <c r="J14" s="74"/>
      <c r="K14" s="293"/>
      <c r="L14" s="74"/>
      <c r="M14" s="293"/>
    </row>
    <row r="15" spans="1:13" ht="15" customHeight="1" thickTop="1">
      <c r="A15" s="4"/>
      <c r="B15" s="636" t="s">
        <v>899</v>
      </c>
      <c r="C15" s="5"/>
      <c r="D15" s="637" t="s">
        <v>904</v>
      </c>
      <c r="E15" s="640" t="s">
        <v>901</v>
      </c>
      <c r="F15" s="641"/>
      <c r="G15" s="641"/>
      <c r="H15" s="641"/>
      <c r="I15" s="641"/>
      <c r="J15" s="641"/>
      <c r="K15" s="641"/>
      <c r="L15" s="641"/>
      <c r="M15" s="641"/>
    </row>
    <row r="16" spans="1:13" ht="23.25" customHeight="1">
      <c r="A16" s="7"/>
      <c r="B16" s="556"/>
      <c r="C16" s="8"/>
      <c r="D16" s="552"/>
      <c r="E16" s="447" t="s">
        <v>829</v>
      </c>
      <c r="F16" s="447" t="s">
        <v>830</v>
      </c>
      <c r="G16" s="447" t="s">
        <v>823</v>
      </c>
      <c r="H16" s="447" t="s">
        <v>824</v>
      </c>
      <c r="I16" s="447" t="s">
        <v>850</v>
      </c>
      <c r="J16" s="447" t="s">
        <v>874</v>
      </c>
      <c r="K16" s="448" t="s">
        <v>902</v>
      </c>
      <c r="L16" s="449" t="s">
        <v>903</v>
      </c>
      <c r="M16" s="450" t="s">
        <v>877</v>
      </c>
    </row>
    <row r="17" spans="1:13" ht="9.75">
      <c r="A17" s="320"/>
      <c r="B17" s="320"/>
      <c r="C17" s="354"/>
      <c r="D17" s="320" t="s">
        <v>839</v>
      </c>
      <c r="E17" s="320" t="s">
        <v>839</v>
      </c>
      <c r="F17" s="320" t="s">
        <v>839</v>
      </c>
      <c r="G17" s="320" t="s">
        <v>839</v>
      </c>
      <c r="H17" s="320" t="s">
        <v>841</v>
      </c>
      <c r="I17" s="320" t="s">
        <v>841</v>
      </c>
      <c r="J17" s="320" t="s">
        <v>839</v>
      </c>
      <c r="K17" s="320" t="s">
        <v>839</v>
      </c>
      <c r="L17" s="320" t="s">
        <v>839</v>
      </c>
      <c r="M17" s="320" t="s">
        <v>839</v>
      </c>
    </row>
    <row r="18" spans="1:13" ht="9.75">
      <c r="A18" s="166"/>
      <c r="B18" s="157" t="s">
        <v>842</v>
      </c>
      <c r="C18" s="167"/>
      <c r="D18" s="452">
        <v>67</v>
      </c>
      <c r="E18" s="452">
        <v>6</v>
      </c>
      <c r="F18" s="452">
        <v>14</v>
      </c>
      <c r="G18" s="452">
        <v>4</v>
      </c>
      <c r="H18" s="452">
        <v>2</v>
      </c>
      <c r="I18" s="453">
        <v>2</v>
      </c>
      <c r="J18" s="452">
        <v>10</v>
      </c>
      <c r="K18" s="452">
        <v>18</v>
      </c>
      <c r="L18" s="452">
        <v>6</v>
      </c>
      <c r="M18" s="452">
        <v>3</v>
      </c>
    </row>
    <row r="19" spans="1:16" ht="9.75">
      <c r="A19" s="166"/>
      <c r="B19" s="157" t="s">
        <v>541</v>
      </c>
      <c r="C19" s="167"/>
      <c r="D19" s="452">
        <v>69.238</v>
      </c>
      <c r="E19" s="452">
        <v>6.122</v>
      </c>
      <c r="F19" s="452">
        <v>15.6</v>
      </c>
      <c r="G19" s="452">
        <v>6.457</v>
      </c>
      <c r="H19" s="452">
        <v>1.544</v>
      </c>
      <c r="I19" s="452">
        <v>1.829</v>
      </c>
      <c r="J19" s="452">
        <v>10.252</v>
      </c>
      <c r="K19" s="452">
        <v>18.906</v>
      </c>
      <c r="L19" s="452">
        <v>5.02</v>
      </c>
      <c r="M19" s="452">
        <v>3.508</v>
      </c>
      <c r="O19" s="635"/>
      <c r="P19" s="635"/>
    </row>
    <row r="20" spans="1:16" ht="9.75">
      <c r="A20" s="166"/>
      <c r="B20" s="157" t="s">
        <v>843</v>
      </c>
      <c r="C20" s="167"/>
      <c r="D20" s="452">
        <f>SUM(D22:D26)</f>
        <v>67.703</v>
      </c>
      <c r="E20" s="452">
        <f>SUM(E22:E26)</f>
        <v>6.122</v>
      </c>
      <c r="F20" s="452">
        <f aca="true" t="shared" si="1" ref="F20:L20">SUM(F22:F26)</f>
        <v>15.600000000000001</v>
      </c>
      <c r="G20" s="452">
        <f>SUM(G22:G26)</f>
        <v>6.154999999999999</v>
      </c>
      <c r="H20" s="452">
        <f>SUM(H22:H26)</f>
        <v>1.544</v>
      </c>
      <c r="I20" s="452">
        <f t="shared" si="1"/>
        <v>1.829</v>
      </c>
      <c r="J20" s="452">
        <f t="shared" si="1"/>
        <v>10.252</v>
      </c>
      <c r="K20" s="452">
        <f t="shared" si="1"/>
        <v>16.973</v>
      </c>
      <c r="L20" s="452">
        <f t="shared" si="1"/>
        <v>5.72</v>
      </c>
      <c r="M20" s="452">
        <f>SUM(M22:M26)</f>
        <v>3.508</v>
      </c>
      <c r="O20" s="635"/>
      <c r="P20" s="635"/>
    </row>
    <row r="21" spans="1:13" ht="5.25" customHeight="1">
      <c r="A21" s="11"/>
      <c r="B21" s="11"/>
      <c r="C21" s="17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9.75">
      <c r="A22" s="11"/>
      <c r="B22" s="18" t="s">
        <v>844</v>
      </c>
      <c r="C22" s="17"/>
      <c r="D22" s="380">
        <f>SUM(E22:M22)</f>
        <v>2.6430000000000002</v>
      </c>
      <c r="E22" s="380">
        <v>0</v>
      </c>
      <c r="F22" s="380">
        <v>0</v>
      </c>
      <c r="G22" s="380">
        <v>0</v>
      </c>
      <c r="H22" s="380">
        <v>0</v>
      </c>
      <c r="I22" s="380">
        <v>0</v>
      </c>
      <c r="J22" s="380">
        <v>0</v>
      </c>
      <c r="K22" s="380">
        <f>2.329+0.314</f>
        <v>2.6430000000000002</v>
      </c>
      <c r="L22" s="380">
        <v>0</v>
      </c>
      <c r="M22" s="380">
        <v>0</v>
      </c>
    </row>
    <row r="23" spans="1:15" ht="9.75">
      <c r="A23" s="11"/>
      <c r="B23" s="18" t="s">
        <v>845</v>
      </c>
      <c r="C23" s="17"/>
      <c r="D23" s="380">
        <f>SUM(E23:M23)</f>
        <v>25.055</v>
      </c>
      <c r="E23" s="380">
        <v>6.122</v>
      </c>
      <c r="F23" s="380">
        <v>2.4</v>
      </c>
      <c r="G23" s="380">
        <v>0</v>
      </c>
      <c r="H23" s="380">
        <v>0</v>
      </c>
      <c r="I23" s="455">
        <v>0.078</v>
      </c>
      <c r="J23" s="380">
        <v>0</v>
      </c>
      <c r="K23" s="380">
        <f>2.363+11.967</f>
        <v>14.33</v>
      </c>
      <c r="L23" s="380">
        <v>0</v>
      </c>
      <c r="M23" s="380">
        <v>2.125</v>
      </c>
      <c r="O23" s="456"/>
    </row>
    <row r="24" spans="1:15" ht="9.75">
      <c r="A24" s="11"/>
      <c r="B24" s="18" t="s">
        <v>777</v>
      </c>
      <c r="C24" s="17"/>
      <c r="D24" s="380">
        <f>SUM(E24:M24)</f>
        <v>6.687</v>
      </c>
      <c r="E24" s="380">
        <v>0</v>
      </c>
      <c r="F24" s="380">
        <v>4.4</v>
      </c>
      <c r="G24" s="380">
        <v>0.6</v>
      </c>
      <c r="H24" s="380">
        <v>0</v>
      </c>
      <c r="I24" s="455">
        <v>0.304</v>
      </c>
      <c r="J24" s="380">
        <v>0</v>
      </c>
      <c r="K24" s="380">
        <v>0</v>
      </c>
      <c r="L24" s="380">
        <v>0</v>
      </c>
      <c r="M24" s="380">
        <v>1.383</v>
      </c>
      <c r="O24" s="457"/>
    </row>
    <row r="25" spans="1:15" ht="9.75">
      <c r="A25" s="11"/>
      <c r="B25" s="18" t="s">
        <v>810</v>
      </c>
      <c r="C25" s="17"/>
      <c r="D25" s="380">
        <f>SUM(E25:M25)</f>
        <v>13.915000000000001</v>
      </c>
      <c r="E25" s="380">
        <v>0</v>
      </c>
      <c r="F25" s="380">
        <v>8.8</v>
      </c>
      <c r="G25" s="380">
        <v>0</v>
      </c>
      <c r="H25" s="380">
        <v>0</v>
      </c>
      <c r="I25" s="455">
        <v>0.595</v>
      </c>
      <c r="J25" s="380">
        <v>0</v>
      </c>
      <c r="K25" s="380">
        <v>0</v>
      </c>
      <c r="L25" s="380">
        <v>4.52</v>
      </c>
      <c r="M25" s="380">
        <v>0</v>
      </c>
      <c r="O25" s="457"/>
    </row>
    <row r="26" spans="1:15" ht="9.75">
      <c r="A26" s="11"/>
      <c r="B26" s="18" t="s">
        <v>846</v>
      </c>
      <c r="C26" s="17"/>
      <c r="D26" s="380">
        <f>SUM(E26:M26)</f>
        <v>19.403000000000002</v>
      </c>
      <c r="E26" s="380">
        <v>0</v>
      </c>
      <c r="F26" s="380">
        <v>0</v>
      </c>
      <c r="G26" s="380">
        <v>5.555</v>
      </c>
      <c r="H26" s="380">
        <v>1.544</v>
      </c>
      <c r="I26" s="380">
        <v>0.852</v>
      </c>
      <c r="J26" s="380">
        <v>10.252</v>
      </c>
      <c r="K26" s="380">
        <v>0</v>
      </c>
      <c r="L26" s="380">
        <v>1.2</v>
      </c>
      <c r="M26" s="380">
        <v>0</v>
      </c>
      <c r="O26" s="458"/>
    </row>
    <row r="27" spans="1:13" ht="4.5" customHeight="1" thickBot="1">
      <c r="A27" s="77"/>
      <c r="B27" s="77"/>
      <c r="C27" s="78"/>
      <c r="D27" s="77"/>
      <c r="E27" s="77"/>
      <c r="F27" s="77"/>
      <c r="G27" s="77"/>
      <c r="H27" s="77"/>
      <c r="I27" s="77"/>
      <c r="J27" s="77"/>
      <c r="K27" s="77"/>
      <c r="L27" s="77"/>
      <c r="M27" s="77"/>
    </row>
    <row r="28" ht="4.5" customHeight="1" thickTop="1"/>
    <row r="29" spans="2:15" ht="9.75"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</row>
  </sheetData>
  <sheetProtection/>
  <mergeCells count="8">
    <mergeCell ref="O19:P20"/>
    <mergeCell ref="B2:B3"/>
    <mergeCell ref="D2:D3"/>
    <mergeCell ref="E2:M2"/>
    <mergeCell ref="O6:P7"/>
    <mergeCell ref="B15:B16"/>
    <mergeCell ref="D15:D16"/>
    <mergeCell ref="E15:M15"/>
  </mergeCells>
  <printOptions horizontalCentered="1"/>
  <pageMargins left="0.5905511811023623" right="0.5905511811023623" top="1.19" bottom="0.5905511811023623" header="0.65" footer="0.5118110236220472"/>
  <pageSetup horizontalDpi="600" verticalDpi="600" orientation="portrait" paperSize="9" scale="125" r:id="rId1"/>
  <headerFooter alignWithMargins="0">
    <oddHeader>&amp;R&amp;10&amp;F　隧道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2:N16"/>
  <sheetViews>
    <sheetView tabSelected="1" view="pageBreakPreview" zoomScale="145" zoomScaleNormal="125" zoomScaleSheetLayoutView="14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10" sqref="K10"/>
    </sheetView>
  </sheetViews>
  <sheetFormatPr defaultColWidth="9.33203125" defaultRowHeight="9.75"/>
  <cols>
    <col min="1" max="1" width="1.0078125" style="61" customWidth="1"/>
    <col min="2" max="2" width="15" style="61" customWidth="1"/>
    <col min="3" max="3" width="1.0078125" style="61" customWidth="1"/>
    <col min="4" max="10" width="8.33203125" style="61" customWidth="1"/>
    <col min="11" max="11" width="14.33203125" style="61" customWidth="1"/>
    <col min="12" max="13" width="8.33203125" style="61" customWidth="1"/>
    <col min="14" max="14" width="1.0078125" style="61" customWidth="1"/>
    <col min="15" max="16384" width="9.66015625" style="61" customWidth="1"/>
  </cols>
  <sheetData>
    <row r="1" ht="4.5" customHeight="1" thickBot="1"/>
    <row r="2" spans="1:14" ht="15" customHeight="1" thickTop="1">
      <c r="A2" s="4"/>
      <c r="B2" s="467" t="s">
        <v>827</v>
      </c>
      <c r="C2" s="5"/>
      <c r="D2" s="642" t="s">
        <v>429</v>
      </c>
      <c r="E2" s="640" t="s">
        <v>901</v>
      </c>
      <c r="F2" s="641"/>
      <c r="G2" s="641"/>
      <c r="H2" s="641"/>
      <c r="I2" s="641"/>
      <c r="J2" s="641"/>
      <c r="K2" s="641"/>
      <c r="L2" s="641"/>
      <c r="M2" s="641"/>
      <c r="N2" s="460"/>
    </row>
    <row r="3" spans="1:14" ht="21" customHeight="1">
      <c r="A3" s="7"/>
      <c r="B3" s="483"/>
      <c r="C3" s="8"/>
      <c r="D3" s="643"/>
      <c r="E3" s="161" t="s">
        <v>829</v>
      </c>
      <c r="F3" s="161" t="s">
        <v>830</v>
      </c>
      <c r="G3" s="161" t="s">
        <v>823</v>
      </c>
      <c r="H3" s="161" t="s">
        <v>824</v>
      </c>
      <c r="I3" s="161" t="s">
        <v>850</v>
      </c>
      <c r="J3" s="447" t="s">
        <v>874</v>
      </c>
      <c r="K3" s="448" t="s">
        <v>905</v>
      </c>
      <c r="L3" s="449" t="s">
        <v>903</v>
      </c>
      <c r="M3" s="450" t="s">
        <v>877</v>
      </c>
      <c r="N3" s="461"/>
    </row>
    <row r="4" spans="1:13" ht="6.75" customHeight="1">
      <c r="A4" s="11"/>
      <c r="B4" s="69"/>
      <c r="C4" s="13"/>
      <c r="D4" s="462"/>
      <c r="E4" s="51"/>
      <c r="F4" s="51"/>
      <c r="G4" s="51"/>
      <c r="H4" s="51"/>
      <c r="I4" s="51"/>
      <c r="J4" s="451"/>
      <c r="K4" s="451"/>
      <c r="L4" s="451"/>
      <c r="M4" s="451"/>
    </row>
    <row r="5" spans="1:13" ht="9.75">
      <c r="A5" s="166"/>
      <c r="B5" s="157" t="s">
        <v>842</v>
      </c>
      <c r="C5" s="167"/>
      <c r="D5" s="159">
        <v>854</v>
      </c>
      <c r="E5" s="159">
        <v>174</v>
      </c>
      <c r="F5" s="159">
        <v>166</v>
      </c>
      <c r="G5" s="159">
        <v>310</v>
      </c>
      <c r="H5" s="159">
        <v>108</v>
      </c>
      <c r="I5" s="463">
        <v>36</v>
      </c>
      <c r="J5" s="159">
        <v>60</v>
      </c>
      <c r="K5" s="463" t="s">
        <v>581</v>
      </c>
      <c r="L5" s="463" t="s">
        <v>581</v>
      </c>
      <c r="M5" s="463" t="s">
        <v>581</v>
      </c>
    </row>
    <row r="6" spans="1:13" ht="9.75">
      <c r="A6" s="166"/>
      <c r="B6" s="157" t="s">
        <v>541</v>
      </c>
      <c r="C6" s="167"/>
      <c r="D6" s="159">
        <v>853</v>
      </c>
      <c r="E6" s="159">
        <v>176</v>
      </c>
      <c r="F6" s="159">
        <v>166</v>
      </c>
      <c r="G6" s="159">
        <v>310</v>
      </c>
      <c r="H6" s="159">
        <v>108</v>
      </c>
      <c r="I6" s="159">
        <v>46</v>
      </c>
      <c r="J6" s="159">
        <v>47</v>
      </c>
      <c r="K6" s="463" t="s">
        <v>581</v>
      </c>
      <c r="L6" s="463" t="s">
        <v>581</v>
      </c>
      <c r="M6" s="463" t="s">
        <v>581</v>
      </c>
    </row>
    <row r="7" spans="1:13" ht="9.75">
      <c r="A7" s="166"/>
      <c r="B7" s="157" t="s">
        <v>843</v>
      </c>
      <c r="C7" s="167"/>
      <c r="D7" s="293">
        <f>SUM(E7:M7)</f>
        <v>868</v>
      </c>
      <c r="E7" s="159">
        <f aca="true" t="shared" si="0" ref="E7:J7">SUM(E9:E13)</f>
        <v>176</v>
      </c>
      <c r="F7" s="159">
        <f t="shared" si="0"/>
        <v>164</v>
      </c>
      <c r="G7" s="159">
        <f t="shared" si="0"/>
        <v>328</v>
      </c>
      <c r="H7" s="159">
        <f t="shared" si="0"/>
        <v>108</v>
      </c>
      <c r="I7" s="159">
        <f t="shared" si="0"/>
        <v>46</v>
      </c>
      <c r="J7" s="159">
        <f t="shared" si="0"/>
        <v>46</v>
      </c>
      <c r="K7" s="463" t="s">
        <v>581</v>
      </c>
      <c r="L7" s="463" t="s">
        <v>581</v>
      </c>
      <c r="M7" s="463" t="s">
        <v>581</v>
      </c>
    </row>
    <row r="8" spans="1:13" ht="5.25" customHeight="1">
      <c r="A8" s="75"/>
      <c r="B8" s="75"/>
      <c r="C8" s="73"/>
      <c r="D8" s="74"/>
      <c r="E8" s="74"/>
      <c r="F8" s="74"/>
      <c r="G8" s="74"/>
      <c r="H8" s="74"/>
      <c r="I8" s="74"/>
      <c r="J8" s="74"/>
      <c r="K8" s="293"/>
      <c r="L8" s="293"/>
      <c r="M8" s="293"/>
    </row>
    <row r="9" spans="1:13" ht="9.75">
      <c r="A9" s="11"/>
      <c r="B9" s="18" t="s">
        <v>844</v>
      </c>
      <c r="C9" s="17"/>
      <c r="D9" s="293">
        <f>SUM(E9:M9)</f>
        <v>3</v>
      </c>
      <c r="E9" s="293" t="s">
        <v>581</v>
      </c>
      <c r="F9" s="293" t="s">
        <v>581</v>
      </c>
      <c r="G9" s="293">
        <v>3</v>
      </c>
      <c r="H9" s="293" t="s">
        <v>581</v>
      </c>
      <c r="I9" s="293" t="s">
        <v>581</v>
      </c>
      <c r="J9" s="293" t="s">
        <v>581</v>
      </c>
      <c r="K9" s="293" t="s">
        <v>581</v>
      </c>
      <c r="L9" s="293" t="s">
        <v>581</v>
      </c>
      <c r="M9" s="293" t="s">
        <v>581</v>
      </c>
    </row>
    <row r="10" spans="1:13" ht="9.75">
      <c r="A10" s="11"/>
      <c r="B10" s="18" t="s">
        <v>845</v>
      </c>
      <c r="C10" s="17"/>
      <c r="D10" s="293">
        <f>SUM(E10:M10)</f>
        <v>281</v>
      </c>
      <c r="E10" s="293">
        <v>176</v>
      </c>
      <c r="F10" s="293">
        <v>64</v>
      </c>
      <c r="G10" s="293">
        <v>13</v>
      </c>
      <c r="H10" s="293">
        <v>12</v>
      </c>
      <c r="I10" s="293">
        <v>16</v>
      </c>
      <c r="J10" s="293" t="s">
        <v>581</v>
      </c>
      <c r="K10" s="293" t="s">
        <v>581</v>
      </c>
      <c r="L10" s="293" t="s">
        <v>581</v>
      </c>
      <c r="M10" s="293" t="s">
        <v>581</v>
      </c>
    </row>
    <row r="11" spans="1:13" ht="9.75">
      <c r="A11" s="11"/>
      <c r="B11" s="18" t="s">
        <v>777</v>
      </c>
      <c r="C11" s="17"/>
      <c r="D11" s="293">
        <f>SUM(E11:M11)</f>
        <v>181</v>
      </c>
      <c r="E11" s="293" t="s">
        <v>581</v>
      </c>
      <c r="F11" s="293">
        <v>84</v>
      </c>
      <c r="G11" s="293">
        <v>52</v>
      </c>
      <c r="H11" s="293">
        <v>36</v>
      </c>
      <c r="I11" s="293">
        <v>9</v>
      </c>
      <c r="J11" s="293" t="s">
        <v>581</v>
      </c>
      <c r="K11" s="293" t="s">
        <v>581</v>
      </c>
      <c r="L11" s="293" t="s">
        <v>581</v>
      </c>
      <c r="M11" s="293" t="s">
        <v>581</v>
      </c>
    </row>
    <row r="12" spans="1:13" ht="9.75">
      <c r="A12" s="11"/>
      <c r="B12" s="18" t="s">
        <v>810</v>
      </c>
      <c r="C12" s="17"/>
      <c r="D12" s="293">
        <f>SUM(E12:M12)</f>
        <v>48</v>
      </c>
      <c r="E12" s="293" t="s">
        <v>581</v>
      </c>
      <c r="F12" s="293">
        <v>16</v>
      </c>
      <c r="G12" s="293">
        <v>15</v>
      </c>
      <c r="H12" s="293">
        <v>7</v>
      </c>
      <c r="I12" s="293">
        <v>10</v>
      </c>
      <c r="J12" s="293" t="s">
        <v>581</v>
      </c>
      <c r="K12" s="293" t="s">
        <v>581</v>
      </c>
      <c r="L12" s="293" t="s">
        <v>581</v>
      </c>
      <c r="M12" s="293" t="s">
        <v>581</v>
      </c>
    </row>
    <row r="13" spans="1:13" ht="9.75">
      <c r="A13" s="11"/>
      <c r="B13" s="18" t="s">
        <v>846</v>
      </c>
      <c r="C13" s="17"/>
      <c r="D13" s="293">
        <f>SUM(E13:M13)</f>
        <v>355</v>
      </c>
      <c r="E13" s="293" t="s">
        <v>581</v>
      </c>
      <c r="F13" s="293" t="s">
        <v>581</v>
      </c>
      <c r="G13" s="293">
        <v>245</v>
      </c>
      <c r="H13" s="293">
        <v>53</v>
      </c>
      <c r="I13" s="293">
        <v>11</v>
      </c>
      <c r="J13" s="293">
        <v>46</v>
      </c>
      <c r="K13" s="293" t="s">
        <v>581</v>
      </c>
      <c r="L13" s="293" t="s">
        <v>581</v>
      </c>
      <c r="M13" s="293" t="s">
        <v>581</v>
      </c>
    </row>
    <row r="14" spans="1:14" ht="4.5" customHeight="1" thickBot="1">
      <c r="A14" s="77"/>
      <c r="B14" s="77"/>
      <c r="C14" s="78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</row>
    <row r="15" ht="4.5" customHeight="1" thickTop="1"/>
    <row r="16" ht="9.75">
      <c r="B16" s="459"/>
    </row>
  </sheetData>
  <sheetProtection/>
  <mergeCells count="3">
    <mergeCell ref="B2:B3"/>
    <mergeCell ref="D2:D3"/>
    <mergeCell ref="E2:M2"/>
  </mergeCells>
  <printOptions horizontalCentered="1"/>
  <pageMargins left="0.5905511811023623" right="0.5905511811023623" top="1.48" bottom="0.5905511811023623" header="0.93" footer="0.5118110236220472"/>
  <pageSetup horizontalDpi="600" verticalDpi="600" orientation="portrait" paperSize="9" scale="130" r:id="rId1"/>
  <headerFooter alignWithMargins="0">
    <oddHeader>&amp;R&amp;10&amp;F　横断歩道橋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4"/>
  <sheetViews>
    <sheetView zoomScale="200" zoomScaleNormal="200" zoomScalePageLayoutView="0" workbookViewId="0" topLeftCell="A7">
      <selection activeCell="F16" sqref="F16"/>
    </sheetView>
  </sheetViews>
  <sheetFormatPr defaultColWidth="9.33203125" defaultRowHeight="9.75"/>
  <cols>
    <col min="1" max="1" width="3" style="3" customWidth="1"/>
    <col min="2" max="2" width="3.6601562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3" style="3" customWidth="1"/>
    <col min="7" max="7" width="17.16015625" style="3" customWidth="1"/>
    <col min="8" max="8" width="16.33203125" style="3" customWidth="1"/>
    <col min="9" max="10" width="14.16015625" style="3" customWidth="1"/>
    <col min="11" max="16384" width="9.66015625" style="3" customWidth="1"/>
  </cols>
  <sheetData>
    <row r="1" ht="4.5" customHeight="1" thickBot="1"/>
    <row r="2" spans="1:10" ht="6" customHeight="1" thickTop="1">
      <c r="A2" s="38"/>
      <c r="B2" s="467" t="s">
        <v>0</v>
      </c>
      <c r="C2" s="467"/>
      <c r="D2" s="467"/>
      <c r="E2" s="467"/>
      <c r="F2" s="47"/>
      <c r="G2" s="477" t="s">
        <v>87</v>
      </c>
      <c r="H2" s="479" t="s">
        <v>86</v>
      </c>
      <c r="I2" s="22"/>
      <c r="J2" s="22"/>
    </row>
    <row r="3" spans="1:10" ht="22.5" customHeight="1">
      <c r="A3" s="34"/>
      <c r="B3" s="468"/>
      <c r="C3" s="468"/>
      <c r="D3" s="468"/>
      <c r="E3" s="468"/>
      <c r="F3" s="48"/>
      <c r="G3" s="478"/>
      <c r="H3" s="480"/>
      <c r="I3" s="9" t="s">
        <v>39</v>
      </c>
      <c r="J3" s="10" t="s">
        <v>40</v>
      </c>
    </row>
    <row r="4" spans="1:10" ht="3" customHeight="1">
      <c r="A4" s="12"/>
      <c r="B4" s="12"/>
      <c r="C4" s="12"/>
      <c r="D4" s="12"/>
      <c r="E4" s="12"/>
      <c r="F4" s="44"/>
      <c r="G4" s="12"/>
      <c r="H4" s="12"/>
      <c r="I4" s="15"/>
      <c r="J4" s="15"/>
    </row>
    <row r="5" spans="1:10" ht="9.75" customHeight="1">
      <c r="A5" s="16" t="s">
        <v>38</v>
      </c>
      <c r="B5" s="471" t="s">
        <v>129</v>
      </c>
      <c r="C5" s="471"/>
      <c r="D5" s="472"/>
      <c r="E5" s="472"/>
      <c r="F5" s="17" t="s">
        <v>91</v>
      </c>
      <c r="G5" s="2"/>
      <c r="H5" s="2"/>
      <c r="I5" s="2"/>
      <c r="J5" s="2"/>
    </row>
    <row r="6" spans="1:10" ht="9" customHeight="1">
      <c r="A6" s="11"/>
      <c r="B6" s="11"/>
      <c r="C6" s="470" t="s">
        <v>6</v>
      </c>
      <c r="D6" s="470"/>
      <c r="E6" s="470"/>
      <c r="F6" s="17"/>
      <c r="G6" s="59">
        <v>29305644</v>
      </c>
      <c r="H6" s="59">
        <f aca="true" t="shared" si="0" ref="H6:H11">SUM(I6:J6)</f>
        <v>29930152</v>
      </c>
      <c r="I6" s="2">
        <v>15845542</v>
      </c>
      <c r="J6" s="2">
        <v>14084610</v>
      </c>
    </row>
    <row r="7" spans="1:10" ht="9" customHeight="1">
      <c r="A7" s="11"/>
      <c r="B7" s="11"/>
      <c r="C7" s="470" t="s">
        <v>130</v>
      </c>
      <c r="D7" s="470"/>
      <c r="E7" s="470"/>
      <c r="F7" s="17"/>
      <c r="G7" s="59">
        <v>859863</v>
      </c>
      <c r="H7" s="59">
        <f t="shared" si="0"/>
        <v>848663</v>
      </c>
      <c r="I7" s="2">
        <v>753683</v>
      </c>
      <c r="J7" s="2">
        <v>94980</v>
      </c>
    </row>
    <row r="8" spans="1:10" ht="9" customHeight="1">
      <c r="A8" s="11"/>
      <c r="B8" s="11"/>
      <c r="C8" s="470" t="s">
        <v>131</v>
      </c>
      <c r="D8" s="470"/>
      <c r="E8" s="470"/>
      <c r="F8" s="17"/>
      <c r="G8" s="59">
        <v>10186950</v>
      </c>
      <c r="H8" s="59">
        <f t="shared" si="0"/>
        <v>10833814</v>
      </c>
      <c r="I8" s="2">
        <v>6910954</v>
      </c>
      <c r="J8" s="2">
        <v>3922860</v>
      </c>
    </row>
    <row r="9" spans="1:10" ht="9" customHeight="1">
      <c r="A9" s="11"/>
      <c r="B9" s="11"/>
      <c r="C9" s="470" t="s">
        <v>132</v>
      </c>
      <c r="D9" s="470"/>
      <c r="E9" s="470"/>
      <c r="F9" s="17"/>
      <c r="G9" s="59">
        <v>5788956</v>
      </c>
      <c r="H9" s="59">
        <f t="shared" si="0"/>
        <v>5895669</v>
      </c>
      <c r="I9" s="2">
        <v>2111259</v>
      </c>
      <c r="J9" s="2">
        <v>3784410</v>
      </c>
    </row>
    <row r="10" spans="1:10" ht="9" customHeight="1">
      <c r="A10" s="11"/>
      <c r="B10" s="11"/>
      <c r="C10" s="470" t="s">
        <v>133</v>
      </c>
      <c r="D10" s="470"/>
      <c r="E10" s="470"/>
      <c r="F10" s="17"/>
      <c r="G10" s="59">
        <v>3725689</v>
      </c>
      <c r="H10" s="59">
        <f t="shared" si="0"/>
        <v>3878195</v>
      </c>
      <c r="I10" s="2">
        <v>2511185</v>
      </c>
      <c r="J10" s="2">
        <v>1367010</v>
      </c>
    </row>
    <row r="11" spans="1:10" ht="9" customHeight="1">
      <c r="A11" s="11"/>
      <c r="B11" s="11"/>
      <c r="C11" s="470" t="s">
        <v>134</v>
      </c>
      <c r="D11" s="470"/>
      <c r="E11" s="470"/>
      <c r="F11" s="17"/>
      <c r="G11" s="59">
        <v>9561386</v>
      </c>
      <c r="H11" s="59">
        <f t="shared" si="0"/>
        <v>9722796</v>
      </c>
      <c r="I11" s="2">
        <v>4667286</v>
      </c>
      <c r="J11" s="2">
        <v>5055510</v>
      </c>
    </row>
    <row r="12" spans="1:10" ht="3.75" customHeight="1" thickBot="1">
      <c r="A12" s="27"/>
      <c r="B12" s="27"/>
      <c r="C12" s="27"/>
      <c r="D12" s="27"/>
      <c r="E12" s="27"/>
      <c r="F12" s="28"/>
      <c r="G12" s="27"/>
      <c r="H12" s="60"/>
      <c r="I12" s="27"/>
      <c r="J12" s="27"/>
    </row>
    <row r="13" ht="4.5" customHeight="1" thickTop="1"/>
    <row r="14" ht="9.75">
      <c r="A14" s="58"/>
    </row>
  </sheetData>
  <sheetProtection/>
  <mergeCells count="10">
    <mergeCell ref="C10:E10"/>
    <mergeCell ref="C11:E11"/>
    <mergeCell ref="B2:E3"/>
    <mergeCell ref="G2:G3"/>
    <mergeCell ref="H2:H3"/>
    <mergeCell ref="B5:E5"/>
    <mergeCell ref="C6:E6"/>
    <mergeCell ref="C7:E7"/>
    <mergeCell ref="C8:E8"/>
    <mergeCell ref="C9:E9"/>
  </mergeCells>
  <printOptions horizontalCentered="1"/>
  <pageMargins left="0.7874015748031497" right="0.7874015748031497" top="1.299212598425197" bottom="0.984251968503937" header="0.7874015748031497" footer="0.5118110236220472"/>
  <pageSetup horizontalDpi="600" verticalDpi="600" orientation="portrait" paperSize="9" scale="140" r:id="rId1"/>
  <headerFooter alignWithMargins="0">
    <oddHeader>&amp;R&amp;9&amp;F　鉄道乗車人員（みなとみらい線）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67"/>
  <sheetViews>
    <sheetView zoomScale="125" zoomScaleNormal="125" zoomScalePageLayoutView="0" workbookViewId="0" topLeftCell="A58">
      <selection activeCell="I73" sqref="I73"/>
    </sheetView>
  </sheetViews>
  <sheetFormatPr defaultColWidth="9.33203125" defaultRowHeight="9.75"/>
  <cols>
    <col min="1" max="1" width="3" style="61" customWidth="1"/>
    <col min="2" max="2" width="3.66015625" style="61" customWidth="1"/>
    <col min="3" max="3" width="12.16015625" style="61" customWidth="1"/>
    <col min="4" max="4" width="1.66796875" style="61" customWidth="1"/>
    <col min="5" max="5" width="12.16015625" style="61" customWidth="1"/>
    <col min="6" max="6" width="3" style="61" customWidth="1"/>
    <col min="7" max="10" width="14.16015625" style="61" customWidth="1"/>
    <col min="11" max="16384" width="9.66015625" style="61" customWidth="1"/>
  </cols>
  <sheetData>
    <row r="1" ht="4.5" customHeight="1" thickBot="1"/>
    <row r="2" spans="1:10" ht="6" customHeight="1" thickTop="1">
      <c r="A2" s="62"/>
      <c r="B2" s="482" t="s">
        <v>0</v>
      </c>
      <c r="C2" s="482"/>
      <c r="D2" s="482"/>
      <c r="E2" s="482"/>
      <c r="F2" s="63"/>
      <c r="G2" s="484" t="s">
        <v>135</v>
      </c>
      <c r="H2" s="479" t="s">
        <v>136</v>
      </c>
      <c r="I2" s="64"/>
      <c r="J2" s="64"/>
    </row>
    <row r="3" spans="1:10" ht="22.5" customHeight="1">
      <c r="A3" s="65"/>
      <c r="B3" s="483"/>
      <c r="C3" s="483"/>
      <c r="D3" s="483"/>
      <c r="E3" s="483"/>
      <c r="F3" s="66"/>
      <c r="G3" s="478"/>
      <c r="H3" s="480"/>
      <c r="I3" s="67" t="s">
        <v>88</v>
      </c>
      <c r="J3" s="68" t="s">
        <v>96</v>
      </c>
    </row>
    <row r="4" spans="1:10" ht="4.5" customHeight="1">
      <c r="A4" s="69"/>
      <c r="B4" s="69"/>
      <c r="C4" s="69"/>
      <c r="D4" s="69"/>
      <c r="E4" s="69"/>
      <c r="F4" s="70"/>
      <c r="G4" s="69"/>
      <c r="H4" s="69"/>
      <c r="I4" s="71"/>
      <c r="J4" s="71"/>
    </row>
    <row r="5" spans="1:10" ht="9.75" customHeight="1">
      <c r="A5" s="72" t="s">
        <v>38</v>
      </c>
      <c r="B5" s="485" t="s">
        <v>137</v>
      </c>
      <c r="C5" s="485"/>
      <c r="D5" s="486"/>
      <c r="E5" s="486"/>
      <c r="F5" s="73" t="s">
        <v>83</v>
      </c>
      <c r="G5" s="74"/>
      <c r="H5" s="74"/>
      <c r="I5" s="74"/>
      <c r="J5" s="74"/>
    </row>
    <row r="6" spans="1:11" ht="9" customHeight="1">
      <c r="A6" s="75"/>
      <c r="B6" s="75"/>
      <c r="C6" s="487" t="s">
        <v>55</v>
      </c>
      <c r="D6" s="487"/>
      <c r="E6" s="487"/>
      <c r="F6" s="73"/>
      <c r="G6" s="74">
        <v>27707040</v>
      </c>
      <c r="H6" s="74">
        <f>SUM(I6:J6)</f>
        <v>27901136</v>
      </c>
      <c r="I6" s="74">
        <v>9466031</v>
      </c>
      <c r="J6" s="74">
        <v>18435105</v>
      </c>
      <c r="K6" s="76"/>
    </row>
    <row r="7" spans="1:11" ht="9" customHeight="1">
      <c r="A7" s="75"/>
      <c r="B7" s="75"/>
      <c r="C7" s="487" t="s">
        <v>138</v>
      </c>
      <c r="D7" s="487"/>
      <c r="E7" s="487"/>
      <c r="F7" s="73"/>
      <c r="G7" s="74">
        <v>11733933</v>
      </c>
      <c r="H7" s="74">
        <f>SUM(I7:J7)</f>
        <v>11752286</v>
      </c>
      <c r="I7" s="74">
        <v>4025677</v>
      </c>
      <c r="J7" s="74">
        <v>7726609</v>
      </c>
      <c r="K7" s="76"/>
    </row>
    <row r="8" spans="1:11" ht="9" customHeight="1">
      <c r="A8" s="75"/>
      <c r="B8" s="75"/>
      <c r="C8" s="487" t="s">
        <v>139</v>
      </c>
      <c r="D8" s="487"/>
      <c r="E8" s="487"/>
      <c r="F8" s="73"/>
      <c r="G8" s="74">
        <v>8037617</v>
      </c>
      <c r="H8" s="74">
        <f>SUM(I8:J8)</f>
        <v>7983001</v>
      </c>
      <c r="I8" s="74">
        <v>2709121</v>
      </c>
      <c r="J8" s="74">
        <v>5273880</v>
      </c>
      <c r="K8" s="76"/>
    </row>
    <row r="9" spans="1:11" ht="9" customHeight="1">
      <c r="A9" s="75"/>
      <c r="B9" s="75"/>
      <c r="C9" s="487" t="s">
        <v>140</v>
      </c>
      <c r="D9" s="487"/>
      <c r="E9" s="487"/>
      <c r="F9" s="73"/>
      <c r="G9" s="74">
        <v>6263521</v>
      </c>
      <c r="H9" s="74">
        <f>SUM(I9:J9)</f>
        <v>6213102</v>
      </c>
      <c r="I9" s="74">
        <v>2268912</v>
      </c>
      <c r="J9" s="74">
        <v>3944190</v>
      </c>
      <c r="K9" s="76"/>
    </row>
    <row r="10" spans="1:11" ht="9" customHeight="1">
      <c r="A10" s="75"/>
      <c r="B10" s="75"/>
      <c r="C10" s="487" t="s">
        <v>141</v>
      </c>
      <c r="D10" s="487"/>
      <c r="E10" s="487"/>
      <c r="F10" s="73"/>
      <c r="G10" s="74">
        <v>3786116</v>
      </c>
      <c r="H10" s="74">
        <f>SUM(I10:J10)</f>
        <v>3709525</v>
      </c>
      <c r="I10" s="74">
        <v>1694125</v>
      </c>
      <c r="J10" s="74">
        <v>2015400</v>
      </c>
      <c r="K10" s="76"/>
    </row>
    <row r="11" spans="1:11" ht="3" customHeight="1">
      <c r="A11" s="75"/>
      <c r="B11" s="75"/>
      <c r="C11" s="75"/>
      <c r="D11" s="75"/>
      <c r="E11" s="75"/>
      <c r="F11" s="73"/>
      <c r="G11" s="74"/>
      <c r="H11" s="74"/>
      <c r="I11" s="74"/>
      <c r="J11" s="74"/>
      <c r="K11" s="76"/>
    </row>
    <row r="12" spans="1:11" ht="9" customHeight="1">
      <c r="A12" s="75"/>
      <c r="B12" s="75"/>
      <c r="C12" s="487" t="s">
        <v>142</v>
      </c>
      <c r="D12" s="487"/>
      <c r="E12" s="487"/>
      <c r="F12" s="73"/>
      <c r="G12" s="74">
        <v>19920986</v>
      </c>
      <c r="H12" s="74">
        <f>SUM(I12:J12)</f>
        <v>19838670</v>
      </c>
      <c r="I12" s="74">
        <v>8292106</v>
      </c>
      <c r="J12" s="74">
        <v>11546564</v>
      </c>
      <c r="K12" s="76"/>
    </row>
    <row r="13" spans="1:11" ht="9" customHeight="1">
      <c r="A13" s="75"/>
      <c r="B13" s="75"/>
      <c r="C13" s="487" t="s">
        <v>143</v>
      </c>
      <c r="D13" s="487"/>
      <c r="E13" s="487"/>
      <c r="F13" s="73"/>
      <c r="G13" s="74">
        <v>6355399</v>
      </c>
      <c r="H13" s="74">
        <f>SUM(I13:J13)</f>
        <v>6344699</v>
      </c>
      <c r="I13" s="74">
        <v>2249347</v>
      </c>
      <c r="J13" s="74">
        <v>4095352</v>
      </c>
      <c r="K13" s="76"/>
    </row>
    <row r="14" spans="1:11" ht="9" customHeight="1">
      <c r="A14" s="75"/>
      <c r="B14" s="75"/>
      <c r="C14" s="487" t="s">
        <v>144</v>
      </c>
      <c r="D14" s="487"/>
      <c r="E14" s="487"/>
      <c r="F14" s="73"/>
      <c r="G14" s="74">
        <v>16203986</v>
      </c>
      <c r="H14" s="74">
        <f>SUM(I14:J14)</f>
        <v>16375783</v>
      </c>
      <c r="I14" s="74">
        <v>6918868</v>
      </c>
      <c r="J14" s="74">
        <v>9456915</v>
      </c>
      <c r="K14" s="76"/>
    </row>
    <row r="15" spans="1:11" ht="9" customHeight="1">
      <c r="A15" s="75"/>
      <c r="B15" s="75"/>
      <c r="C15" s="487" t="s">
        <v>145</v>
      </c>
      <c r="D15" s="487"/>
      <c r="E15" s="487"/>
      <c r="F15" s="73"/>
      <c r="G15" s="74">
        <v>10117466</v>
      </c>
      <c r="H15" s="74">
        <f>SUM(I15:J15)</f>
        <v>10022943</v>
      </c>
      <c r="I15" s="74">
        <v>3612660</v>
      </c>
      <c r="J15" s="74">
        <v>6410283</v>
      </c>
      <c r="K15" s="76"/>
    </row>
    <row r="16" spans="1:11" ht="9" customHeight="1">
      <c r="A16" s="75"/>
      <c r="B16" s="75"/>
      <c r="C16" s="487" t="s">
        <v>146</v>
      </c>
      <c r="D16" s="487"/>
      <c r="E16" s="487"/>
      <c r="F16" s="73"/>
      <c r="G16" s="74">
        <v>7152784</v>
      </c>
      <c r="H16" s="74">
        <f>SUM(I16:J16)</f>
        <v>6949191</v>
      </c>
      <c r="I16" s="74">
        <v>2720799</v>
      </c>
      <c r="J16" s="74">
        <v>4228392</v>
      </c>
      <c r="K16" s="76"/>
    </row>
    <row r="17" spans="1:11" ht="3.75" customHeight="1">
      <c r="A17" s="75"/>
      <c r="B17" s="75"/>
      <c r="C17" s="75"/>
      <c r="D17" s="75"/>
      <c r="E17" s="75"/>
      <c r="F17" s="73"/>
      <c r="G17" s="74"/>
      <c r="H17" s="74"/>
      <c r="I17" s="74"/>
      <c r="J17" s="74"/>
      <c r="K17" s="76"/>
    </row>
    <row r="18" spans="1:11" ht="9" customHeight="1">
      <c r="A18" s="75"/>
      <c r="B18" s="75"/>
      <c r="C18" s="487" t="s">
        <v>147</v>
      </c>
      <c r="D18" s="487"/>
      <c r="E18" s="487"/>
      <c r="F18" s="73"/>
      <c r="G18" s="74">
        <v>4018299</v>
      </c>
      <c r="H18" s="74">
        <f>SUM(I18:J18)</f>
        <v>3978291</v>
      </c>
      <c r="I18" s="74">
        <v>1474251</v>
      </c>
      <c r="J18" s="74">
        <v>2504040</v>
      </c>
      <c r="K18" s="76"/>
    </row>
    <row r="19" spans="1:11" ht="9" customHeight="1">
      <c r="A19" s="75"/>
      <c r="B19" s="75"/>
      <c r="C19" s="487" t="s">
        <v>35</v>
      </c>
      <c r="D19" s="487"/>
      <c r="E19" s="487"/>
      <c r="F19" s="73"/>
      <c r="G19" s="74">
        <v>23979509</v>
      </c>
      <c r="H19" s="74">
        <f>SUM(I19:J19)</f>
        <v>24076154</v>
      </c>
      <c r="I19" s="74">
        <v>9075851</v>
      </c>
      <c r="J19" s="74">
        <v>15000303</v>
      </c>
      <c r="K19" s="76"/>
    </row>
    <row r="20" spans="1:11" ht="9" customHeight="1">
      <c r="A20" s="75"/>
      <c r="B20" s="75"/>
      <c r="C20" s="487" t="s">
        <v>34</v>
      </c>
      <c r="D20" s="487"/>
      <c r="E20" s="487"/>
      <c r="F20" s="73"/>
      <c r="G20" s="74">
        <v>3608643</v>
      </c>
      <c r="H20" s="74">
        <f>SUM(I20:J20)</f>
        <v>3564815</v>
      </c>
      <c r="I20" s="74">
        <v>1284725</v>
      </c>
      <c r="J20" s="74">
        <v>2280090</v>
      </c>
      <c r="K20" s="76"/>
    </row>
    <row r="21" spans="1:11" ht="9" customHeight="1">
      <c r="A21" s="75"/>
      <c r="B21" s="75"/>
      <c r="C21" s="487" t="s">
        <v>148</v>
      </c>
      <c r="D21" s="487"/>
      <c r="E21" s="487"/>
      <c r="F21" s="73"/>
      <c r="G21" s="74">
        <v>25821390</v>
      </c>
      <c r="H21" s="74">
        <f>SUM(I21:J21)</f>
        <v>25583368</v>
      </c>
      <c r="I21" s="74">
        <v>9712053</v>
      </c>
      <c r="J21" s="74">
        <v>15871315</v>
      </c>
      <c r="K21" s="76"/>
    </row>
    <row r="22" spans="1:11" ht="9" customHeight="1">
      <c r="A22" s="75"/>
      <c r="B22" s="75"/>
      <c r="C22" s="487" t="s">
        <v>149</v>
      </c>
      <c r="D22" s="487"/>
      <c r="E22" s="487"/>
      <c r="F22" s="73"/>
      <c r="G22" s="74">
        <v>8707619</v>
      </c>
      <c r="H22" s="74">
        <f>SUM(I22:J22)</f>
        <v>8657664</v>
      </c>
      <c r="I22" s="74">
        <v>2627229</v>
      </c>
      <c r="J22" s="74">
        <v>6030435</v>
      </c>
      <c r="K22" s="76"/>
    </row>
    <row r="23" spans="1:11" ht="3.75" customHeight="1">
      <c r="A23" s="75"/>
      <c r="B23" s="75"/>
      <c r="C23" s="75"/>
      <c r="D23" s="75"/>
      <c r="E23" s="75"/>
      <c r="F23" s="73"/>
      <c r="G23" s="74"/>
      <c r="H23" s="74"/>
      <c r="I23" s="74"/>
      <c r="J23" s="74"/>
      <c r="K23" s="76"/>
    </row>
    <row r="24" spans="1:11" ht="9" customHeight="1">
      <c r="A24" s="75"/>
      <c r="B24" s="75"/>
      <c r="C24" s="487" t="s">
        <v>150</v>
      </c>
      <c r="D24" s="487"/>
      <c r="E24" s="487"/>
      <c r="F24" s="73"/>
      <c r="G24" s="74">
        <v>9107761</v>
      </c>
      <c r="H24" s="74">
        <f>SUM(I24:J24)</f>
        <v>9069922</v>
      </c>
      <c r="I24" s="74">
        <v>3523432</v>
      </c>
      <c r="J24" s="74">
        <v>5546490</v>
      </c>
      <c r="K24" s="76"/>
    </row>
    <row r="25" spans="1:11" ht="9" customHeight="1">
      <c r="A25" s="75"/>
      <c r="B25" s="75"/>
      <c r="C25" s="487" t="s">
        <v>151</v>
      </c>
      <c r="D25" s="487"/>
      <c r="E25" s="487"/>
      <c r="F25" s="73"/>
      <c r="G25" s="74">
        <v>2810455</v>
      </c>
      <c r="H25" s="74">
        <f>SUM(I25:J25)</f>
        <v>2768891</v>
      </c>
      <c r="I25" s="74">
        <v>1200101</v>
      </c>
      <c r="J25" s="74">
        <v>1568790</v>
      </c>
      <c r="K25" s="76"/>
    </row>
    <row r="26" spans="1:11" ht="9" customHeight="1">
      <c r="A26" s="75"/>
      <c r="B26" s="75"/>
      <c r="C26" s="487" t="s">
        <v>152</v>
      </c>
      <c r="D26" s="487"/>
      <c r="E26" s="487"/>
      <c r="F26" s="73"/>
      <c r="G26" s="74">
        <v>7003824</v>
      </c>
      <c r="H26" s="74">
        <f>SUM(I26:J26)</f>
        <v>7099804</v>
      </c>
      <c r="I26" s="74">
        <v>2079816</v>
      </c>
      <c r="J26" s="74">
        <v>5019988</v>
      </c>
      <c r="K26" s="76"/>
    </row>
    <row r="27" spans="1:11" ht="9" customHeight="1">
      <c r="A27" s="75"/>
      <c r="B27" s="75"/>
      <c r="C27" s="487" t="s">
        <v>153</v>
      </c>
      <c r="D27" s="487"/>
      <c r="E27" s="487"/>
      <c r="F27" s="73"/>
      <c r="G27" s="74">
        <v>7664985</v>
      </c>
      <c r="H27" s="74">
        <f>SUM(I27:J27)</f>
        <v>7655522</v>
      </c>
      <c r="I27" s="74">
        <v>2764382</v>
      </c>
      <c r="J27" s="74">
        <v>4891140</v>
      </c>
      <c r="K27" s="76"/>
    </row>
    <row r="28" spans="1:11" ht="9" customHeight="1">
      <c r="A28" s="75"/>
      <c r="B28" s="75"/>
      <c r="C28" s="487" t="s">
        <v>154</v>
      </c>
      <c r="D28" s="487"/>
      <c r="E28" s="487"/>
      <c r="F28" s="73"/>
      <c r="G28" s="74">
        <v>5057630</v>
      </c>
      <c r="H28" s="74">
        <f>SUM(I28:J28)</f>
        <v>5059712</v>
      </c>
      <c r="I28" s="74">
        <v>1784810</v>
      </c>
      <c r="J28" s="74">
        <v>3274902</v>
      </c>
      <c r="K28" s="76"/>
    </row>
    <row r="29" spans="1:11" ht="3.75" customHeight="1">
      <c r="A29" s="75"/>
      <c r="B29" s="75"/>
      <c r="C29" s="75"/>
      <c r="D29" s="75"/>
      <c r="E29" s="75"/>
      <c r="F29" s="73"/>
      <c r="G29" s="74"/>
      <c r="H29" s="74"/>
      <c r="I29" s="74"/>
      <c r="J29" s="74"/>
      <c r="K29" s="76"/>
    </row>
    <row r="30" spans="1:11" ht="9" customHeight="1">
      <c r="A30" s="75"/>
      <c r="B30" s="75"/>
      <c r="C30" s="487" t="s">
        <v>155</v>
      </c>
      <c r="D30" s="487"/>
      <c r="E30" s="487"/>
      <c r="F30" s="73"/>
      <c r="G30" s="74">
        <v>4688421</v>
      </c>
      <c r="H30" s="74">
        <f>SUM(I30:J30)</f>
        <v>4516974</v>
      </c>
      <c r="I30" s="74">
        <v>1695564</v>
      </c>
      <c r="J30" s="74">
        <v>2821410</v>
      </c>
      <c r="K30" s="76"/>
    </row>
    <row r="31" spans="1:11" ht="9" customHeight="1">
      <c r="A31" s="75"/>
      <c r="B31" s="75"/>
      <c r="C31" s="487" t="s">
        <v>156</v>
      </c>
      <c r="D31" s="487"/>
      <c r="E31" s="487"/>
      <c r="F31" s="73"/>
      <c r="G31" s="74">
        <v>1801450</v>
      </c>
      <c r="H31" s="74">
        <f>SUM(I31:J31)</f>
        <v>1799992</v>
      </c>
      <c r="I31" s="74">
        <v>566422</v>
      </c>
      <c r="J31" s="74">
        <v>1233570</v>
      </c>
      <c r="K31" s="76"/>
    </row>
    <row r="32" spans="1:11" ht="9" customHeight="1">
      <c r="A32" s="75"/>
      <c r="B32" s="75"/>
      <c r="C32" s="487" t="s">
        <v>157</v>
      </c>
      <c r="D32" s="487"/>
      <c r="E32" s="487"/>
      <c r="F32" s="73"/>
      <c r="G32" s="74">
        <v>1724748</v>
      </c>
      <c r="H32" s="74">
        <f>SUM(I32:J32)</f>
        <v>1729183</v>
      </c>
      <c r="I32" s="74">
        <v>549733</v>
      </c>
      <c r="J32" s="74">
        <v>1179450</v>
      </c>
      <c r="K32" s="76"/>
    </row>
    <row r="33" spans="1:11" ht="9" customHeight="1">
      <c r="A33" s="75"/>
      <c r="B33" s="75"/>
      <c r="C33" s="487" t="s">
        <v>158</v>
      </c>
      <c r="D33" s="487"/>
      <c r="E33" s="487"/>
      <c r="F33" s="73"/>
      <c r="G33" s="74">
        <v>1220585</v>
      </c>
      <c r="H33" s="74">
        <f>SUM(I33:J33)</f>
        <v>1217487</v>
      </c>
      <c r="I33" s="74">
        <v>469707</v>
      </c>
      <c r="J33" s="74">
        <v>747780</v>
      </c>
      <c r="K33" s="76"/>
    </row>
    <row r="34" spans="1:11" ht="9" customHeight="1">
      <c r="A34" s="75"/>
      <c r="B34" s="75"/>
      <c r="C34" s="487" t="s">
        <v>159</v>
      </c>
      <c r="D34" s="487"/>
      <c r="E34" s="487"/>
      <c r="F34" s="73"/>
      <c r="G34" s="74">
        <v>1095299</v>
      </c>
      <c r="H34" s="74">
        <f>SUM(I34:J34)</f>
        <v>1098522</v>
      </c>
      <c r="I34" s="74">
        <v>437562</v>
      </c>
      <c r="J34" s="74">
        <v>660960</v>
      </c>
      <c r="K34" s="76"/>
    </row>
    <row r="35" spans="1:11" ht="3.75" customHeight="1">
      <c r="A35" s="75"/>
      <c r="B35" s="75"/>
      <c r="C35" s="75"/>
      <c r="D35" s="75"/>
      <c r="E35" s="75"/>
      <c r="F35" s="73"/>
      <c r="G35" s="74">
        <v>0</v>
      </c>
      <c r="H35" s="74"/>
      <c r="I35" s="74"/>
      <c r="J35" s="74"/>
      <c r="K35" s="76"/>
    </row>
    <row r="36" spans="1:11" ht="9" customHeight="1">
      <c r="A36" s="75"/>
      <c r="B36" s="75"/>
      <c r="C36" s="487" t="s">
        <v>160</v>
      </c>
      <c r="D36" s="487"/>
      <c r="E36" s="487"/>
      <c r="F36" s="73"/>
      <c r="G36" s="74">
        <v>526503</v>
      </c>
      <c r="H36" s="74">
        <f>SUM(I36:J36)</f>
        <v>531328</v>
      </c>
      <c r="I36" s="74">
        <v>226918</v>
      </c>
      <c r="J36" s="74">
        <v>304410</v>
      </c>
      <c r="K36" s="76"/>
    </row>
    <row r="37" spans="1:11" ht="9" customHeight="1">
      <c r="A37" s="75"/>
      <c r="B37" s="75"/>
      <c r="C37" s="487" t="s">
        <v>19</v>
      </c>
      <c r="D37" s="487"/>
      <c r="E37" s="487"/>
      <c r="F37" s="73"/>
      <c r="G37" s="74">
        <v>11759496</v>
      </c>
      <c r="H37" s="74">
        <f>SUM(I37:J37)</f>
        <v>11652773</v>
      </c>
      <c r="I37" s="74">
        <v>5631983</v>
      </c>
      <c r="J37" s="74">
        <v>6020790</v>
      </c>
      <c r="K37" s="76"/>
    </row>
    <row r="38" spans="1:11" ht="3.75" customHeight="1">
      <c r="A38" s="75"/>
      <c r="B38" s="75"/>
      <c r="C38" s="75"/>
      <c r="D38" s="75"/>
      <c r="E38" s="75"/>
      <c r="F38" s="73"/>
      <c r="G38" s="74"/>
      <c r="H38" s="74"/>
      <c r="I38" s="74"/>
      <c r="J38" s="74"/>
      <c r="K38" s="76"/>
    </row>
    <row r="39" spans="1:11" ht="9.75" customHeight="1">
      <c r="A39" s="72" t="s">
        <v>38</v>
      </c>
      <c r="B39" s="485" t="s">
        <v>161</v>
      </c>
      <c r="C39" s="485"/>
      <c r="D39" s="486"/>
      <c r="E39" s="486"/>
      <c r="F39" s="73" t="s">
        <v>83</v>
      </c>
      <c r="G39" s="74"/>
      <c r="H39" s="74"/>
      <c r="I39" s="74"/>
      <c r="J39" s="74"/>
      <c r="K39" s="76"/>
    </row>
    <row r="40" spans="1:11" ht="9" customHeight="1">
      <c r="A40" s="75"/>
      <c r="B40" s="75"/>
      <c r="C40" s="487" t="s">
        <v>144</v>
      </c>
      <c r="D40" s="487"/>
      <c r="E40" s="487"/>
      <c r="F40" s="73"/>
      <c r="G40" s="74">
        <v>5601125</v>
      </c>
      <c r="H40" s="74">
        <f>SUM(I40:J40)</f>
        <v>5686961</v>
      </c>
      <c r="I40" s="74">
        <v>2538375</v>
      </c>
      <c r="J40" s="74">
        <v>3148586</v>
      </c>
      <c r="K40" s="76"/>
    </row>
    <row r="41" spans="1:11" ht="9" customHeight="1">
      <c r="A41" s="75"/>
      <c r="B41" s="75"/>
      <c r="C41" s="487" t="s">
        <v>162</v>
      </c>
      <c r="D41" s="487"/>
      <c r="E41" s="487"/>
      <c r="F41" s="73"/>
      <c r="G41" s="74">
        <v>3847266</v>
      </c>
      <c r="H41" s="74">
        <f>SUM(I41:J41)</f>
        <v>3810758</v>
      </c>
      <c r="I41" s="74">
        <v>1600373</v>
      </c>
      <c r="J41" s="74">
        <v>2210385</v>
      </c>
      <c r="K41" s="76"/>
    </row>
    <row r="42" spans="1:11" ht="9" customHeight="1">
      <c r="A42" s="75"/>
      <c r="B42" s="75"/>
      <c r="C42" s="487" t="s">
        <v>125</v>
      </c>
      <c r="D42" s="487"/>
      <c r="E42" s="487"/>
      <c r="F42" s="73"/>
      <c r="G42" s="74">
        <v>16330890</v>
      </c>
      <c r="H42" s="74">
        <f>SUM(I42:J42)</f>
        <v>16303159</v>
      </c>
      <c r="I42" s="74">
        <v>6318026</v>
      </c>
      <c r="J42" s="74">
        <v>9985133</v>
      </c>
      <c r="K42" s="76"/>
    </row>
    <row r="43" spans="1:11" ht="9" customHeight="1">
      <c r="A43" s="75"/>
      <c r="B43" s="75"/>
      <c r="C43" s="487" t="s">
        <v>163</v>
      </c>
      <c r="D43" s="487"/>
      <c r="E43" s="487"/>
      <c r="F43" s="73"/>
      <c r="G43" s="74">
        <v>5933384</v>
      </c>
      <c r="H43" s="74">
        <f>SUM(I43:J43)</f>
        <v>5934254</v>
      </c>
      <c r="I43" s="74">
        <v>2336265</v>
      </c>
      <c r="J43" s="74">
        <v>3597989</v>
      </c>
      <c r="K43" s="76"/>
    </row>
    <row r="44" spans="1:11" ht="9" customHeight="1">
      <c r="A44" s="75"/>
      <c r="B44" s="75"/>
      <c r="C44" s="487" t="s">
        <v>164</v>
      </c>
      <c r="D44" s="487"/>
      <c r="E44" s="487"/>
      <c r="F44" s="73"/>
      <c r="G44" s="74">
        <v>4901696</v>
      </c>
      <c r="H44" s="74">
        <f>SUM(I44:J44)</f>
        <v>4936876</v>
      </c>
      <c r="I44" s="74">
        <v>2099344</v>
      </c>
      <c r="J44" s="74">
        <v>2837532</v>
      </c>
      <c r="K44" s="76"/>
    </row>
    <row r="45" spans="1:11" ht="3.75" customHeight="1">
      <c r="A45" s="75"/>
      <c r="B45" s="75"/>
      <c r="C45" s="75"/>
      <c r="D45" s="75"/>
      <c r="E45" s="75"/>
      <c r="F45" s="73"/>
      <c r="G45" s="74"/>
      <c r="H45" s="74"/>
      <c r="I45" s="74"/>
      <c r="J45" s="74"/>
      <c r="K45" s="76"/>
    </row>
    <row r="46" spans="1:11" ht="9" customHeight="1">
      <c r="A46" s="75"/>
      <c r="B46" s="75"/>
      <c r="C46" s="487" t="s">
        <v>165</v>
      </c>
      <c r="D46" s="487"/>
      <c r="E46" s="487"/>
      <c r="F46" s="73"/>
      <c r="G46" s="74">
        <v>20202974</v>
      </c>
      <c r="H46" s="74">
        <f>SUM(I46:J46)</f>
        <v>20262594</v>
      </c>
      <c r="I46" s="74">
        <v>7702256</v>
      </c>
      <c r="J46" s="74">
        <v>12560338</v>
      </c>
      <c r="K46" s="76"/>
    </row>
    <row r="47" spans="1:11" ht="9" customHeight="1">
      <c r="A47" s="75"/>
      <c r="B47" s="75"/>
      <c r="C47" s="487" t="s">
        <v>166</v>
      </c>
      <c r="D47" s="487"/>
      <c r="E47" s="487"/>
      <c r="F47" s="73"/>
      <c r="G47" s="74">
        <v>3709565</v>
      </c>
      <c r="H47" s="74">
        <f>SUM(I47:J47)</f>
        <v>3638331</v>
      </c>
      <c r="I47" s="74">
        <v>1472030</v>
      </c>
      <c r="J47" s="74">
        <v>2166301</v>
      </c>
      <c r="K47" s="76"/>
    </row>
    <row r="48" spans="1:11" ht="9" customHeight="1">
      <c r="A48" s="75"/>
      <c r="B48" s="75"/>
      <c r="C48" s="487" t="s">
        <v>167</v>
      </c>
      <c r="D48" s="487"/>
      <c r="E48" s="487"/>
      <c r="F48" s="73"/>
      <c r="G48" s="74">
        <v>3897209</v>
      </c>
      <c r="H48" s="74">
        <f>SUM(I48:J48)</f>
        <v>4132787</v>
      </c>
      <c r="I48" s="74">
        <v>1774853</v>
      </c>
      <c r="J48" s="74">
        <v>2357934</v>
      </c>
      <c r="K48" s="76"/>
    </row>
    <row r="49" spans="1:11" ht="9" customHeight="1">
      <c r="A49" s="75"/>
      <c r="B49" s="75"/>
      <c r="C49" s="487" t="s">
        <v>168</v>
      </c>
      <c r="D49" s="487"/>
      <c r="E49" s="487"/>
      <c r="F49" s="73"/>
      <c r="G49" s="74">
        <v>6366667</v>
      </c>
      <c r="H49" s="74">
        <f>SUM(I49:J49)</f>
        <v>6388387</v>
      </c>
      <c r="I49" s="74">
        <v>2298019</v>
      </c>
      <c r="J49" s="74">
        <v>4090368</v>
      </c>
      <c r="K49" s="76"/>
    </row>
    <row r="50" spans="1:11" ht="9" customHeight="1">
      <c r="A50" s="75"/>
      <c r="B50" s="75"/>
      <c r="C50" s="487" t="s">
        <v>169</v>
      </c>
      <c r="D50" s="487"/>
      <c r="E50" s="487"/>
      <c r="F50" s="73"/>
      <c r="G50" s="74">
        <v>15217085</v>
      </c>
      <c r="H50" s="74">
        <f>SUM(I50:J50)</f>
        <v>15341065</v>
      </c>
      <c r="I50" s="74">
        <v>5766232</v>
      </c>
      <c r="J50" s="74">
        <v>9574833</v>
      </c>
      <c r="K50" s="76"/>
    </row>
    <row r="51" spans="1:11" ht="3.75" customHeight="1">
      <c r="A51" s="75"/>
      <c r="B51" s="75"/>
      <c r="C51" s="75"/>
      <c r="D51" s="75"/>
      <c r="E51" s="75"/>
      <c r="F51" s="73"/>
      <c r="G51" s="74"/>
      <c r="H51" s="74"/>
      <c r="I51" s="74"/>
      <c r="J51" s="74"/>
      <c r="K51" s="76"/>
    </row>
    <row r="52" spans="1:11" ht="9" customHeight="1">
      <c r="A52" s="75"/>
      <c r="B52" s="75"/>
      <c r="C52" s="487" t="s">
        <v>170</v>
      </c>
      <c r="D52" s="487"/>
      <c r="E52" s="487"/>
      <c r="F52" s="73"/>
      <c r="G52" s="74">
        <v>5112611</v>
      </c>
      <c r="H52" s="74">
        <f>SUM(I52:J52)</f>
        <v>5108914</v>
      </c>
      <c r="I52" s="74">
        <v>1569668</v>
      </c>
      <c r="J52" s="74">
        <v>3539246</v>
      </c>
      <c r="K52" s="76"/>
    </row>
    <row r="53" spans="1:11" ht="9" customHeight="1">
      <c r="A53" s="75"/>
      <c r="B53" s="75"/>
      <c r="C53" s="487" t="s">
        <v>171</v>
      </c>
      <c r="D53" s="487"/>
      <c r="E53" s="487"/>
      <c r="F53" s="73"/>
      <c r="G53" s="74">
        <v>4921767</v>
      </c>
      <c r="H53" s="74">
        <f aca="true" t="shared" si="0" ref="H53:H59">SUM(I53:J53)</f>
        <v>4854018</v>
      </c>
      <c r="I53" s="74">
        <v>1834850</v>
      </c>
      <c r="J53" s="74">
        <v>3019168</v>
      </c>
      <c r="K53" s="76"/>
    </row>
    <row r="54" spans="1:11" ht="9" customHeight="1">
      <c r="A54" s="75"/>
      <c r="B54" s="75"/>
      <c r="C54" s="487" t="s">
        <v>172</v>
      </c>
      <c r="D54" s="487"/>
      <c r="E54" s="487"/>
      <c r="F54" s="73"/>
      <c r="G54" s="74">
        <v>3755736</v>
      </c>
      <c r="H54" s="74">
        <f t="shared" si="0"/>
        <v>3798800</v>
      </c>
      <c r="I54" s="74">
        <v>1437895</v>
      </c>
      <c r="J54" s="74">
        <v>2360905</v>
      </c>
      <c r="K54" s="76"/>
    </row>
    <row r="55" spans="1:11" ht="9" customHeight="1">
      <c r="A55" s="75"/>
      <c r="B55" s="75"/>
      <c r="C55" s="487" t="s">
        <v>11</v>
      </c>
      <c r="D55" s="487"/>
      <c r="E55" s="487"/>
      <c r="F55" s="73"/>
      <c r="G55" s="74">
        <v>27916590</v>
      </c>
      <c r="H55" s="74">
        <f t="shared" si="0"/>
        <v>27961284</v>
      </c>
      <c r="I55" s="74">
        <v>10075778</v>
      </c>
      <c r="J55" s="74">
        <v>17885506</v>
      </c>
      <c r="K55" s="76"/>
    </row>
    <row r="56" spans="1:11" ht="9" customHeight="1">
      <c r="A56" s="75"/>
      <c r="B56" s="75"/>
      <c r="C56" s="487" t="s">
        <v>173</v>
      </c>
      <c r="D56" s="487"/>
      <c r="E56" s="487"/>
      <c r="F56" s="73"/>
      <c r="G56" s="74">
        <v>2041112</v>
      </c>
      <c r="H56" s="74">
        <f t="shared" si="0"/>
        <v>2037118</v>
      </c>
      <c r="I56" s="74">
        <v>753328</v>
      </c>
      <c r="J56" s="74">
        <v>1283790</v>
      </c>
      <c r="K56" s="76"/>
    </row>
    <row r="57" spans="1:11" ht="3.75" customHeight="1">
      <c r="A57" s="75"/>
      <c r="B57" s="75"/>
      <c r="C57" s="75"/>
      <c r="D57" s="75"/>
      <c r="E57" s="75"/>
      <c r="F57" s="73"/>
      <c r="G57" s="74"/>
      <c r="H57" s="74"/>
      <c r="I57" s="74"/>
      <c r="J57" s="74"/>
      <c r="K57" s="76"/>
    </row>
    <row r="58" spans="1:11" ht="9" customHeight="1">
      <c r="A58" s="75"/>
      <c r="B58" s="75"/>
      <c r="C58" s="487" t="s">
        <v>174</v>
      </c>
      <c r="D58" s="487"/>
      <c r="E58" s="487"/>
      <c r="F58" s="73"/>
      <c r="G58" s="74">
        <v>3598356</v>
      </c>
      <c r="H58" s="74">
        <f t="shared" si="0"/>
        <v>3490008</v>
      </c>
      <c r="I58" s="74">
        <v>1233511</v>
      </c>
      <c r="J58" s="74">
        <v>2256497</v>
      </c>
      <c r="K58" s="76"/>
    </row>
    <row r="59" spans="1:11" ht="9" customHeight="1">
      <c r="A59" s="75"/>
      <c r="B59" s="75"/>
      <c r="C59" s="487" t="s">
        <v>175</v>
      </c>
      <c r="D59" s="487"/>
      <c r="E59" s="487"/>
      <c r="F59" s="73"/>
      <c r="G59" s="74">
        <v>3488022</v>
      </c>
      <c r="H59" s="74">
        <f t="shared" si="0"/>
        <v>3271520</v>
      </c>
      <c r="I59" s="74">
        <v>1951070</v>
      </c>
      <c r="J59" s="74">
        <v>1320450</v>
      </c>
      <c r="K59" s="76"/>
    </row>
    <row r="60" spans="1:11" ht="3.75" customHeight="1">
      <c r="A60" s="75"/>
      <c r="B60" s="75"/>
      <c r="C60" s="75"/>
      <c r="D60" s="75"/>
      <c r="E60" s="75"/>
      <c r="F60" s="73"/>
      <c r="G60" s="74"/>
      <c r="H60" s="74"/>
      <c r="I60" s="74"/>
      <c r="J60" s="74"/>
      <c r="K60" s="76"/>
    </row>
    <row r="61" spans="1:11" ht="9.75">
      <c r="A61" s="72" t="s">
        <v>38</v>
      </c>
      <c r="B61" s="485" t="s">
        <v>176</v>
      </c>
      <c r="C61" s="485"/>
      <c r="D61" s="486"/>
      <c r="E61" s="486"/>
      <c r="F61" s="73" t="s">
        <v>83</v>
      </c>
      <c r="G61" s="74"/>
      <c r="H61" s="74"/>
      <c r="I61" s="74"/>
      <c r="J61" s="74"/>
      <c r="K61" s="76"/>
    </row>
    <row r="62" spans="1:11" ht="9" customHeight="1">
      <c r="A62" s="75"/>
      <c r="B62" s="75"/>
      <c r="C62" s="487" t="s">
        <v>142</v>
      </c>
      <c r="D62" s="487"/>
      <c r="E62" s="487"/>
      <c r="F62" s="73"/>
      <c r="G62" s="74">
        <v>2407390</v>
      </c>
      <c r="H62" s="74">
        <f>SUM(I62:J62)</f>
        <v>2435457</v>
      </c>
      <c r="I62" s="74">
        <v>1350477</v>
      </c>
      <c r="J62" s="74">
        <v>1084980</v>
      </c>
      <c r="K62" s="76"/>
    </row>
    <row r="63" spans="1:11" ht="9" customHeight="1">
      <c r="A63" s="75"/>
      <c r="B63" s="75"/>
      <c r="C63" s="487" t="s">
        <v>177</v>
      </c>
      <c r="D63" s="487"/>
      <c r="E63" s="487"/>
      <c r="F63" s="73"/>
      <c r="G63" s="74">
        <v>1734395</v>
      </c>
      <c r="H63" s="74">
        <f>SUM(I63:J63)</f>
        <v>1756191</v>
      </c>
      <c r="I63" s="74">
        <v>596031</v>
      </c>
      <c r="J63" s="74">
        <v>1160160</v>
      </c>
      <c r="K63" s="76"/>
    </row>
    <row r="64" spans="1:11" ht="9" customHeight="1">
      <c r="A64" s="75"/>
      <c r="B64" s="75"/>
      <c r="C64" s="487" t="s">
        <v>178</v>
      </c>
      <c r="D64" s="487"/>
      <c r="E64" s="487"/>
      <c r="F64" s="73"/>
      <c r="G64" s="74">
        <v>3965963</v>
      </c>
      <c r="H64" s="74">
        <f>SUM(I64:J64)</f>
        <v>3964305</v>
      </c>
      <c r="I64" s="74">
        <v>1162845</v>
      </c>
      <c r="J64" s="74">
        <v>2801460</v>
      </c>
      <c r="K64" s="76"/>
    </row>
    <row r="65" spans="1:11" ht="9.75" customHeight="1">
      <c r="A65" s="75"/>
      <c r="B65" s="75"/>
      <c r="C65" s="487" t="s">
        <v>179</v>
      </c>
      <c r="D65" s="487"/>
      <c r="E65" s="487"/>
      <c r="F65" s="73"/>
      <c r="G65" s="74">
        <v>1519373</v>
      </c>
      <c r="H65" s="74">
        <f>SUM(I65:J65)</f>
        <v>1510727</v>
      </c>
      <c r="I65" s="74">
        <v>441917</v>
      </c>
      <c r="J65" s="74">
        <v>1068810</v>
      </c>
      <c r="K65" s="76"/>
    </row>
    <row r="66" spans="1:11" ht="9.75" customHeight="1">
      <c r="A66" s="75"/>
      <c r="B66" s="75"/>
      <c r="C66" s="487" t="s">
        <v>180</v>
      </c>
      <c r="D66" s="487"/>
      <c r="E66" s="487"/>
      <c r="F66" s="73"/>
      <c r="G66" s="74">
        <v>1240301</v>
      </c>
      <c r="H66" s="74">
        <f>SUM(I66:J66)</f>
        <v>1319070</v>
      </c>
      <c r="I66" s="74">
        <v>527490</v>
      </c>
      <c r="J66" s="74">
        <v>791580</v>
      </c>
      <c r="K66" s="76"/>
    </row>
    <row r="67" spans="1:10" ht="4.5" customHeight="1" thickBot="1">
      <c r="A67" s="77"/>
      <c r="B67" s="77"/>
      <c r="C67" s="77"/>
      <c r="D67" s="77"/>
      <c r="E67" s="77"/>
      <c r="F67" s="78"/>
      <c r="G67" s="77"/>
      <c r="H67" s="77"/>
      <c r="I67" s="77"/>
      <c r="J67" s="77"/>
    </row>
    <row r="68" ht="3" customHeight="1" thickTop="1"/>
  </sheetData>
  <sheetProtection/>
  <mergeCells count="55">
    <mergeCell ref="C66:E66"/>
    <mergeCell ref="C59:E59"/>
    <mergeCell ref="B61:E61"/>
    <mergeCell ref="C62:E62"/>
    <mergeCell ref="C63:E63"/>
    <mergeCell ref="C64:E64"/>
    <mergeCell ref="C65:E65"/>
    <mergeCell ref="C52:E52"/>
    <mergeCell ref="C53:E53"/>
    <mergeCell ref="C54:E54"/>
    <mergeCell ref="C55:E55"/>
    <mergeCell ref="C56:E56"/>
    <mergeCell ref="C58:E58"/>
    <mergeCell ref="C44:E44"/>
    <mergeCell ref="C46:E46"/>
    <mergeCell ref="C47:E47"/>
    <mergeCell ref="C48:E48"/>
    <mergeCell ref="C49:E49"/>
    <mergeCell ref="C50:E50"/>
    <mergeCell ref="C37:E37"/>
    <mergeCell ref="B39:E39"/>
    <mergeCell ref="C40:E40"/>
    <mergeCell ref="C41:E41"/>
    <mergeCell ref="C42:E42"/>
    <mergeCell ref="C43:E43"/>
    <mergeCell ref="C30:E30"/>
    <mergeCell ref="C31:E31"/>
    <mergeCell ref="C32:E32"/>
    <mergeCell ref="C33:E33"/>
    <mergeCell ref="C34:E34"/>
    <mergeCell ref="C36:E36"/>
    <mergeCell ref="C22:E22"/>
    <mergeCell ref="C24:E24"/>
    <mergeCell ref="C25:E25"/>
    <mergeCell ref="C26:E26"/>
    <mergeCell ref="C27:E27"/>
    <mergeCell ref="C28:E28"/>
    <mergeCell ref="C15:E15"/>
    <mergeCell ref="C16:E16"/>
    <mergeCell ref="C18:E18"/>
    <mergeCell ref="C19:E19"/>
    <mergeCell ref="C20:E20"/>
    <mergeCell ref="C21:E21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5905511811023623" right="0.5905511811023623" top="1.1" bottom="0.5905511811023623" header="0.79" footer="0.5118110236220472"/>
  <pageSetup horizontalDpi="600" verticalDpi="600" orientation="portrait" paperSize="9" scale="145" r:id="rId1"/>
  <headerFooter alignWithMargins="0">
    <oddHeader>&amp;R&amp;F　鉄道乗車人員（小田急電鉄）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61"/>
  <sheetViews>
    <sheetView zoomScale="200" zoomScaleNormal="200" zoomScalePageLayoutView="0" workbookViewId="0" topLeftCell="A46">
      <selection activeCell="C6" sqref="C6:E6"/>
    </sheetView>
  </sheetViews>
  <sheetFormatPr defaultColWidth="9.33203125" defaultRowHeight="9.75"/>
  <cols>
    <col min="1" max="1" width="3" style="61" customWidth="1"/>
    <col min="2" max="2" width="3.66015625" style="61" customWidth="1"/>
    <col min="3" max="3" width="12.16015625" style="61" customWidth="1"/>
    <col min="4" max="4" width="1.66796875" style="61" customWidth="1"/>
    <col min="5" max="5" width="12.16015625" style="61" customWidth="1"/>
    <col min="6" max="6" width="3" style="61" customWidth="1"/>
    <col min="7" max="10" width="14.16015625" style="61" customWidth="1"/>
    <col min="11" max="16384" width="9.66015625" style="61" customWidth="1"/>
  </cols>
  <sheetData>
    <row r="1" ht="3" customHeight="1" thickBot="1"/>
    <row r="2" spans="1:10" ht="6" customHeight="1" thickTop="1">
      <c r="A2" s="79"/>
      <c r="B2" s="467" t="s">
        <v>0</v>
      </c>
      <c r="C2" s="482"/>
      <c r="D2" s="482"/>
      <c r="E2" s="482"/>
      <c r="F2" s="79"/>
      <c r="G2" s="477" t="s">
        <v>87</v>
      </c>
      <c r="H2" s="479" t="s">
        <v>86</v>
      </c>
      <c r="I2" s="80"/>
      <c r="J2" s="80"/>
    </row>
    <row r="3" spans="1:10" ht="19.5" customHeight="1">
      <c r="A3" s="18"/>
      <c r="B3" s="488"/>
      <c r="C3" s="488"/>
      <c r="D3" s="488"/>
      <c r="E3" s="488"/>
      <c r="F3" s="18"/>
      <c r="G3" s="478"/>
      <c r="H3" s="480"/>
      <c r="I3" s="81" t="s">
        <v>88</v>
      </c>
      <c r="J3" s="82" t="s">
        <v>181</v>
      </c>
    </row>
    <row r="4" spans="1:10" ht="3.75" customHeight="1">
      <c r="A4" s="83"/>
      <c r="B4" s="84"/>
      <c r="C4" s="84"/>
      <c r="D4" s="84"/>
      <c r="E4" s="84"/>
      <c r="F4" s="85"/>
      <c r="G4" s="69"/>
      <c r="H4" s="69"/>
      <c r="I4" s="45"/>
      <c r="J4" s="45"/>
    </row>
    <row r="5" spans="1:10" ht="12" customHeight="1">
      <c r="A5" s="16" t="s">
        <v>38</v>
      </c>
      <c r="B5" s="471" t="s">
        <v>182</v>
      </c>
      <c r="C5" s="471"/>
      <c r="D5" s="489"/>
      <c r="E5" s="489"/>
      <c r="F5" s="17" t="s">
        <v>91</v>
      </c>
      <c r="G5" s="74"/>
      <c r="H5" s="74"/>
      <c r="I5" s="74"/>
      <c r="J5" s="74"/>
    </row>
    <row r="6" spans="1:10" ht="12" customHeight="1">
      <c r="A6" s="11"/>
      <c r="B6" s="11"/>
      <c r="C6" s="470" t="s">
        <v>183</v>
      </c>
      <c r="D6" s="470"/>
      <c r="E6" s="470"/>
      <c r="F6" s="17"/>
      <c r="G6" s="74">
        <v>20894963</v>
      </c>
      <c r="H6" s="74">
        <f>+I6+J6</f>
        <v>20643458</v>
      </c>
      <c r="I6" s="74">
        <v>10403138</v>
      </c>
      <c r="J6" s="74">
        <v>10240320</v>
      </c>
    </row>
    <row r="7" spans="1:10" ht="12" customHeight="1">
      <c r="A7" s="11"/>
      <c r="B7" s="11"/>
      <c r="C7" s="470" t="s">
        <v>184</v>
      </c>
      <c r="D7" s="470"/>
      <c r="E7" s="470"/>
      <c r="F7" s="17"/>
      <c r="G7" s="74">
        <v>2556532</v>
      </c>
      <c r="H7" s="74">
        <f>+I7+J7</f>
        <v>2563176</v>
      </c>
      <c r="I7" s="74">
        <v>1213206</v>
      </c>
      <c r="J7" s="74">
        <v>1349970</v>
      </c>
    </row>
    <row r="8" spans="1:10" ht="12" customHeight="1">
      <c r="A8" s="11"/>
      <c r="B8" s="11"/>
      <c r="C8" s="470" t="s">
        <v>185</v>
      </c>
      <c r="D8" s="470"/>
      <c r="E8" s="470"/>
      <c r="F8" s="17"/>
      <c r="G8" s="74">
        <v>3315608</v>
      </c>
      <c r="H8" s="74">
        <f>+I8+J8</f>
        <v>3319410</v>
      </c>
      <c r="I8" s="74">
        <v>1229850</v>
      </c>
      <c r="J8" s="74">
        <v>2089560</v>
      </c>
    </row>
    <row r="9" spans="1:10" ht="12" customHeight="1">
      <c r="A9" s="11"/>
      <c r="B9" s="11"/>
      <c r="C9" s="470" t="s">
        <v>186</v>
      </c>
      <c r="D9" s="470"/>
      <c r="E9" s="470"/>
      <c r="F9" s="17"/>
      <c r="G9" s="74">
        <v>5081265</v>
      </c>
      <c r="H9" s="74">
        <f>+I9+J9</f>
        <v>5084793</v>
      </c>
      <c r="I9" s="74">
        <v>2163573</v>
      </c>
      <c r="J9" s="74">
        <v>2921220</v>
      </c>
    </row>
    <row r="10" spans="1:10" ht="12" customHeight="1">
      <c r="A10" s="11"/>
      <c r="B10" s="11"/>
      <c r="C10" s="470" t="s">
        <v>187</v>
      </c>
      <c r="D10" s="470"/>
      <c r="E10" s="470"/>
      <c r="F10" s="17"/>
      <c r="G10" s="74">
        <v>1159800</v>
      </c>
      <c r="H10" s="74">
        <f>+I10+J10</f>
        <v>1152726</v>
      </c>
      <c r="I10" s="74">
        <v>555666</v>
      </c>
      <c r="J10" s="74">
        <v>597060</v>
      </c>
    </row>
    <row r="11" spans="1:10" ht="4.5" customHeight="1">
      <c r="A11" s="11"/>
      <c r="B11" s="11"/>
      <c r="C11" s="11"/>
      <c r="D11" s="11"/>
      <c r="E11" s="11"/>
      <c r="F11" s="17"/>
      <c r="G11" s="74"/>
      <c r="H11" s="74"/>
      <c r="I11" s="74"/>
      <c r="J11" s="74"/>
    </row>
    <row r="12" spans="1:10" ht="12" customHeight="1">
      <c r="A12" s="11"/>
      <c r="B12" s="11"/>
      <c r="C12" s="470" t="s">
        <v>188</v>
      </c>
      <c r="D12" s="470"/>
      <c r="E12" s="470"/>
      <c r="F12" s="17"/>
      <c r="G12" s="74">
        <v>4960396</v>
      </c>
      <c r="H12" s="74">
        <f>+I12+J12</f>
        <v>4954514</v>
      </c>
      <c r="I12" s="74">
        <v>1850084</v>
      </c>
      <c r="J12" s="74">
        <v>3104430</v>
      </c>
    </row>
    <row r="13" spans="1:10" ht="12" customHeight="1">
      <c r="A13" s="11"/>
      <c r="B13" s="11"/>
      <c r="C13" s="470" t="s">
        <v>189</v>
      </c>
      <c r="D13" s="470"/>
      <c r="E13" s="470"/>
      <c r="F13" s="17"/>
      <c r="G13" s="74">
        <v>1474836</v>
      </c>
      <c r="H13" s="74">
        <f>+I13+J13</f>
        <v>1438216</v>
      </c>
      <c r="I13" s="74">
        <v>537766</v>
      </c>
      <c r="J13" s="74">
        <v>900450</v>
      </c>
    </row>
    <row r="14" spans="1:10" ht="12" customHeight="1">
      <c r="A14" s="11"/>
      <c r="B14" s="11"/>
      <c r="C14" s="470" t="s">
        <v>190</v>
      </c>
      <c r="D14" s="470"/>
      <c r="E14" s="470"/>
      <c r="F14" s="17"/>
      <c r="G14" s="74">
        <v>1461774</v>
      </c>
      <c r="H14" s="74">
        <f>+I14+J14</f>
        <v>1421652</v>
      </c>
      <c r="I14" s="74">
        <v>644202</v>
      </c>
      <c r="J14" s="74">
        <v>777450</v>
      </c>
    </row>
    <row r="15" spans="1:10" ht="12" customHeight="1">
      <c r="A15" s="11"/>
      <c r="B15" s="11"/>
      <c r="C15" s="470" t="s">
        <v>191</v>
      </c>
      <c r="D15" s="470"/>
      <c r="E15" s="470"/>
      <c r="F15" s="17"/>
      <c r="G15" s="74">
        <v>3001388</v>
      </c>
      <c r="H15" s="74">
        <f>+I15+J15</f>
        <v>2942553</v>
      </c>
      <c r="I15" s="74">
        <v>1037763</v>
      </c>
      <c r="J15" s="74">
        <v>1904790</v>
      </c>
    </row>
    <row r="16" spans="1:10" ht="12" customHeight="1">
      <c r="A16" s="11"/>
      <c r="B16" s="11"/>
      <c r="C16" s="470" t="s">
        <v>192</v>
      </c>
      <c r="D16" s="470"/>
      <c r="E16" s="470"/>
      <c r="F16" s="17"/>
      <c r="G16" s="74">
        <v>3079172</v>
      </c>
      <c r="H16" s="74">
        <f>+I16+J16</f>
        <v>3242003</v>
      </c>
      <c r="I16" s="74">
        <v>1484513</v>
      </c>
      <c r="J16" s="74">
        <v>1757490</v>
      </c>
    </row>
    <row r="17" spans="1:10" ht="4.5" customHeight="1">
      <c r="A17" s="11"/>
      <c r="B17" s="11"/>
      <c r="C17" s="11"/>
      <c r="D17" s="11"/>
      <c r="E17" s="11"/>
      <c r="F17" s="17"/>
      <c r="G17" s="74"/>
      <c r="H17" s="74"/>
      <c r="I17" s="74"/>
      <c r="J17" s="74"/>
    </row>
    <row r="18" spans="1:10" ht="12" customHeight="1">
      <c r="A18" s="11"/>
      <c r="B18" s="11"/>
      <c r="C18" s="470" t="s">
        <v>193</v>
      </c>
      <c r="D18" s="470"/>
      <c r="E18" s="470"/>
      <c r="F18" s="17"/>
      <c r="G18" s="74">
        <v>964837</v>
      </c>
      <c r="H18" s="74">
        <f>+I18+J18</f>
        <v>915209</v>
      </c>
      <c r="I18" s="74">
        <v>398489</v>
      </c>
      <c r="J18" s="74">
        <v>516720</v>
      </c>
    </row>
    <row r="19" spans="1:10" ht="12" customHeight="1">
      <c r="A19" s="11"/>
      <c r="B19" s="11"/>
      <c r="C19" s="470" t="s">
        <v>6</v>
      </c>
      <c r="D19" s="470"/>
      <c r="E19" s="470"/>
      <c r="F19" s="17"/>
      <c r="G19" s="74">
        <v>56379167</v>
      </c>
      <c r="H19" s="74">
        <f>+I19+J19</f>
        <v>54962149</v>
      </c>
      <c r="I19" s="74">
        <v>21858529</v>
      </c>
      <c r="J19" s="74">
        <v>33103620</v>
      </c>
    </row>
    <row r="20" spans="1:10" ht="12" customHeight="1">
      <c r="A20" s="11"/>
      <c r="B20" s="11"/>
      <c r="C20" s="470" t="s">
        <v>194</v>
      </c>
      <c r="D20" s="470"/>
      <c r="E20" s="470"/>
      <c r="F20" s="17"/>
      <c r="G20" s="74">
        <v>2773152</v>
      </c>
      <c r="H20" s="74">
        <f>+I20+J20</f>
        <v>2704374</v>
      </c>
      <c r="I20" s="74">
        <v>1270794</v>
      </c>
      <c r="J20" s="74">
        <v>1433580</v>
      </c>
    </row>
    <row r="21" spans="1:10" ht="12" customHeight="1">
      <c r="A21" s="11"/>
      <c r="B21" s="11"/>
      <c r="C21" s="470" t="s">
        <v>195</v>
      </c>
      <c r="D21" s="470"/>
      <c r="E21" s="470"/>
      <c r="F21" s="17"/>
      <c r="G21" s="74">
        <v>5028206</v>
      </c>
      <c r="H21" s="74">
        <f>+I21+J21</f>
        <v>4899779</v>
      </c>
      <c r="I21" s="74">
        <v>3434309</v>
      </c>
      <c r="J21" s="74">
        <v>1465470</v>
      </c>
    </row>
    <row r="22" spans="1:10" ht="12" customHeight="1">
      <c r="A22" s="11"/>
      <c r="B22" s="11"/>
      <c r="C22" s="470" t="s">
        <v>196</v>
      </c>
      <c r="D22" s="470"/>
      <c r="E22" s="470"/>
      <c r="F22" s="17"/>
      <c r="G22" s="74">
        <v>4207220</v>
      </c>
      <c r="H22" s="74">
        <f>+I22+J22</f>
        <v>4152519</v>
      </c>
      <c r="I22" s="74">
        <v>1813029</v>
      </c>
      <c r="J22" s="74">
        <v>2339490</v>
      </c>
    </row>
    <row r="23" spans="1:10" ht="4.5" customHeight="1">
      <c r="A23" s="11"/>
      <c r="B23" s="11"/>
      <c r="C23" s="18"/>
      <c r="D23" s="18"/>
      <c r="E23" s="18"/>
      <c r="F23" s="17"/>
      <c r="G23" s="74"/>
      <c r="H23" s="74"/>
      <c r="I23" s="74"/>
      <c r="J23" s="74"/>
    </row>
    <row r="24" spans="1:10" ht="12" customHeight="1">
      <c r="A24" s="11"/>
      <c r="B24" s="11"/>
      <c r="C24" s="470" t="s">
        <v>197</v>
      </c>
      <c r="D24" s="470"/>
      <c r="E24" s="470"/>
      <c r="F24" s="17"/>
      <c r="G24" s="74">
        <v>3158113</v>
      </c>
      <c r="H24" s="74">
        <f aca="true" t="shared" si="0" ref="H24:H60">+I24+J24</f>
        <v>3147281</v>
      </c>
      <c r="I24" s="74">
        <v>1266131</v>
      </c>
      <c r="J24" s="74">
        <v>1881150</v>
      </c>
    </row>
    <row r="25" spans="1:10" ht="12" customHeight="1">
      <c r="A25" s="11"/>
      <c r="B25" s="11"/>
      <c r="C25" s="470" t="s">
        <v>198</v>
      </c>
      <c r="D25" s="470"/>
      <c r="E25" s="470"/>
      <c r="F25" s="17"/>
      <c r="G25" s="74">
        <v>4841686</v>
      </c>
      <c r="H25" s="74">
        <f t="shared" si="0"/>
        <v>4809872</v>
      </c>
      <c r="I25" s="74">
        <v>2070812</v>
      </c>
      <c r="J25" s="74">
        <v>2739060</v>
      </c>
    </row>
    <row r="26" spans="1:10" ht="12" customHeight="1">
      <c r="A26" s="11"/>
      <c r="B26" s="11"/>
      <c r="C26" s="470" t="s">
        <v>199</v>
      </c>
      <c r="D26" s="470"/>
      <c r="E26" s="470"/>
      <c r="F26" s="17"/>
      <c r="G26" s="74">
        <v>5169418</v>
      </c>
      <c r="H26" s="74">
        <f t="shared" si="0"/>
        <v>5092086</v>
      </c>
      <c r="I26" s="74">
        <v>2043726</v>
      </c>
      <c r="J26" s="74">
        <v>3048360</v>
      </c>
    </row>
    <row r="27" spans="1:10" ht="12" customHeight="1">
      <c r="A27" s="11"/>
      <c r="B27" s="11"/>
      <c r="C27" s="470" t="s">
        <v>200</v>
      </c>
      <c r="D27" s="470"/>
      <c r="E27" s="470"/>
      <c r="F27" s="17"/>
      <c r="G27" s="74">
        <v>25675247</v>
      </c>
      <c r="H27" s="74">
        <f t="shared" si="0"/>
        <v>25433932</v>
      </c>
      <c r="I27" s="74">
        <v>10711822</v>
      </c>
      <c r="J27" s="74">
        <v>14722110</v>
      </c>
    </row>
    <row r="28" spans="1:10" ht="12" customHeight="1">
      <c r="A28" s="11"/>
      <c r="B28" s="11"/>
      <c r="C28" s="470" t="s">
        <v>201</v>
      </c>
      <c r="D28" s="470"/>
      <c r="E28" s="470"/>
      <c r="F28" s="17"/>
      <c r="G28" s="74">
        <v>3289152</v>
      </c>
      <c r="H28" s="74">
        <f t="shared" si="0"/>
        <v>3271122</v>
      </c>
      <c r="I28" s="74">
        <v>1296462</v>
      </c>
      <c r="J28" s="74">
        <v>1974660</v>
      </c>
    </row>
    <row r="29" spans="1:10" ht="4.5" customHeight="1">
      <c r="A29" s="11"/>
      <c r="B29" s="11"/>
      <c r="C29" s="11"/>
      <c r="D29" s="11"/>
      <c r="E29" s="11"/>
      <c r="F29" s="17"/>
      <c r="G29" s="74"/>
      <c r="H29" s="74"/>
      <c r="I29" s="74"/>
      <c r="J29" s="74"/>
    </row>
    <row r="30" spans="1:10" ht="12" customHeight="1">
      <c r="A30" s="11"/>
      <c r="B30" s="11"/>
      <c r="C30" s="470" t="s">
        <v>202</v>
      </c>
      <c r="D30" s="470"/>
      <c r="E30" s="470"/>
      <c r="F30" s="17"/>
      <c r="G30" s="74">
        <v>6118328</v>
      </c>
      <c r="H30" s="74">
        <f t="shared" si="0"/>
        <v>6074943</v>
      </c>
      <c r="I30" s="74">
        <v>2489823</v>
      </c>
      <c r="J30" s="74">
        <v>3585120</v>
      </c>
    </row>
    <row r="31" spans="1:10" ht="12" customHeight="1">
      <c r="A31" s="11"/>
      <c r="B31" s="11"/>
      <c r="C31" s="470" t="s">
        <v>203</v>
      </c>
      <c r="D31" s="470"/>
      <c r="E31" s="470"/>
      <c r="F31" s="17"/>
      <c r="G31" s="74">
        <v>4566467</v>
      </c>
      <c r="H31" s="74">
        <f t="shared" si="0"/>
        <v>4483971</v>
      </c>
      <c r="I31" s="74">
        <v>1752441</v>
      </c>
      <c r="J31" s="74">
        <v>2731530</v>
      </c>
    </row>
    <row r="32" spans="1:10" ht="12" customHeight="1">
      <c r="A32" s="11"/>
      <c r="B32" s="11"/>
      <c r="C32" s="470" t="s">
        <v>204</v>
      </c>
      <c r="D32" s="470"/>
      <c r="E32" s="470"/>
      <c r="F32" s="17"/>
      <c r="G32" s="74">
        <v>5556375</v>
      </c>
      <c r="H32" s="74">
        <f t="shared" si="0"/>
        <v>5538515</v>
      </c>
      <c r="I32" s="74">
        <v>2041685</v>
      </c>
      <c r="J32" s="74">
        <v>3496830</v>
      </c>
    </row>
    <row r="33" spans="1:10" ht="12" customHeight="1">
      <c r="A33" s="11"/>
      <c r="B33" s="11"/>
      <c r="C33" s="470" t="s">
        <v>205</v>
      </c>
      <c r="D33" s="470"/>
      <c r="E33" s="470"/>
      <c r="F33" s="17"/>
      <c r="G33" s="74">
        <v>13119598</v>
      </c>
      <c r="H33" s="74">
        <f>+I33+J33</f>
        <v>12897303</v>
      </c>
      <c r="I33" s="74">
        <v>4812303</v>
      </c>
      <c r="J33" s="74">
        <v>8085000</v>
      </c>
    </row>
    <row r="34" spans="1:10" ht="12" customHeight="1">
      <c r="A34" s="11"/>
      <c r="B34" s="11"/>
      <c r="C34" s="470" t="s">
        <v>206</v>
      </c>
      <c r="D34" s="470"/>
      <c r="E34" s="470"/>
      <c r="F34" s="17"/>
      <c r="G34" s="74">
        <v>9762947</v>
      </c>
      <c r="H34" s="74">
        <f t="shared" si="0"/>
        <v>9862537</v>
      </c>
      <c r="I34" s="74">
        <v>3641317</v>
      </c>
      <c r="J34" s="74">
        <v>6221220</v>
      </c>
    </row>
    <row r="35" spans="1:10" ht="4.5" customHeight="1">
      <c r="A35" s="11"/>
      <c r="B35" s="11"/>
      <c r="C35" s="11"/>
      <c r="D35" s="11"/>
      <c r="E35" s="11"/>
      <c r="F35" s="17"/>
      <c r="G35" s="74"/>
      <c r="H35" s="74"/>
      <c r="I35" s="74"/>
      <c r="J35" s="74"/>
    </row>
    <row r="36" spans="1:10" ht="12" customHeight="1">
      <c r="A36" s="11"/>
      <c r="B36" s="11"/>
      <c r="C36" s="470" t="s">
        <v>207</v>
      </c>
      <c r="D36" s="470"/>
      <c r="E36" s="470"/>
      <c r="F36" s="17"/>
      <c r="G36" s="74">
        <v>7245285</v>
      </c>
      <c r="H36" s="74">
        <f t="shared" si="0"/>
        <v>7195834</v>
      </c>
      <c r="I36" s="74">
        <v>2759284</v>
      </c>
      <c r="J36" s="74">
        <v>4436550</v>
      </c>
    </row>
    <row r="37" spans="1:10" ht="12" customHeight="1">
      <c r="A37" s="11"/>
      <c r="B37" s="11"/>
      <c r="C37" s="470" t="s">
        <v>208</v>
      </c>
      <c r="D37" s="470"/>
      <c r="E37" s="470"/>
      <c r="F37" s="17"/>
      <c r="G37" s="74">
        <v>2583537</v>
      </c>
      <c r="H37" s="74">
        <f t="shared" si="0"/>
        <v>2530092</v>
      </c>
      <c r="I37" s="74">
        <v>1033962</v>
      </c>
      <c r="J37" s="74">
        <v>1496130</v>
      </c>
    </row>
    <row r="38" spans="1:10" ht="12" customHeight="1">
      <c r="A38" s="11"/>
      <c r="B38" s="11"/>
      <c r="C38" s="470" t="s">
        <v>209</v>
      </c>
      <c r="D38" s="470"/>
      <c r="E38" s="470"/>
      <c r="F38" s="17"/>
      <c r="G38" s="74">
        <v>899713</v>
      </c>
      <c r="H38" s="74">
        <f t="shared" si="0"/>
        <v>905181</v>
      </c>
      <c r="I38" s="74">
        <v>445311</v>
      </c>
      <c r="J38" s="74">
        <v>459870</v>
      </c>
    </row>
    <row r="39" spans="1:10" ht="12" customHeight="1">
      <c r="A39" s="11"/>
      <c r="B39" s="11"/>
      <c r="C39" s="470" t="s">
        <v>210</v>
      </c>
      <c r="D39" s="470"/>
      <c r="E39" s="470"/>
      <c r="F39" s="17"/>
      <c r="G39" s="74">
        <v>962254</v>
      </c>
      <c r="H39" s="74">
        <f t="shared" si="0"/>
        <v>952835</v>
      </c>
      <c r="I39" s="74">
        <v>533915</v>
      </c>
      <c r="J39" s="74">
        <v>418920</v>
      </c>
    </row>
    <row r="40" spans="1:10" ht="12" customHeight="1">
      <c r="A40" s="11"/>
      <c r="B40" s="11"/>
      <c r="C40" s="470" t="s">
        <v>211</v>
      </c>
      <c r="D40" s="470"/>
      <c r="E40" s="470"/>
      <c r="F40" s="17"/>
      <c r="G40" s="74">
        <v>3950476</v>
      </c>
      <c r="H40" s="74">
        <f t="shared" si="0"/>
        <v>3936217</v>
      </c>
      <c r="I40" s="74">
        <v>2151697</v>
      </c>
      <c r="J40" s="74">
        <v>1784520</v>
      </c>
    </row>
    <row r="41" spans="1:10" ht="4.5" customHeight="1">
      <c r="A41" s="11"/>
      <c r="B41" s="11"/>
      <c r="C41" s="11"/>
      <c r="D41" s="11"/>
      <c r="E41" s="11"/>
      <c r="F41" s="17"/>
      <c r="G41" s="74"/>
      <c r="H41" s="74"/>
      <c r="I41" s="74"/>
      <c r="J41" s="74"/>
    </row>
    <row r="42" spans="1:10" ht="12" customHeight="1">
      <c r="A42" s="11"/>
      <c r="B42" s="11"/>
      <c r="C42" s="470" t="s">
        <v>212</v>
      </c>
      <c r="D42" s="470"/>
      <c r="E42" s="470"/>
      <c r="F42" s="17"/>
      <c r="G42" s="74">
        <v>12357103</v>
      </c>
      <c r="H42" s="74">
        <f t="shared" si="0"/>
        <v>12163308</v>
      </c>
      <c r="I42" s="74">
        <v>6432528</v>
      </c>
      <c r="J42" s="74">
        <v>5730780</v>
      </c>
    </row>
    <row r="43" spans="1:10" ht="12" customHeight="1">
      <c r="A43" s="11"/>
      <c r="B43" s="11"/>
      <c r="C43" s="470" t="s">
        <v>213</v>
      </c>
      <c r="D43" s="470"/>
      <c r="E43" s="470"/>
      <c r="F43" s="17"/>
      <c r="G43" s="74">
        <v>2271426</v>
      </c>
      <c r="H43" s="74">
        <f t="shared" si="0"/>
        <v>2260490</v>
      </c>
      <c r="I43" s="74">
        <v>981830</v>
      </c>
      <c r="J43" s="74">
        <v>1278660</v>
      </c>
    </row>
    <row r="44" spans="1:10" ht="12" customHeight="1">
      <c r="A44" s="11"/>
      <c r="B44" s="11"/>
      <c r="C44" s="470" t="s">
        <v>214</v>
      </c>
      <c r="D44" s="470"/>
      <c r="E44" s="470"/>
      <c r="F44" s="17"/>
      <c r="G44" s="74">
        <v>2390340</v>
      </c>
      <c r="H44" s="74">
        <f t="shared" si="0"/>
        <v>2322509</v>
      </c>
      <c r="I44" s="74">
        <v>1196819</v>
      </c>
      <c r="J44" s="74">
        <v>1125690</v>
      </c>
    </row>
    <row r="45" spans="1:10" ht="12" customHeight="1">
      <c r="A45" s="11"/>
      <c r="B45" s="11"/>
      <c r="C45" s="470" t="s">
        <v>215</v>
      </c>
      <c r="D45" s="470"/>
      <c r="E45" s="470"/>
      <c r="F45" s="17"/>
      <c r="G45" s="74">
        <v>1001245</v>
      </c>
      <c r="H45" s="74">
        <f t="shared" si="0"/>
        <v>974878</v>
      </c>
      <c r="I45" s="74">
        <v>472918</v>
      </c>
      <c r="J45" s="74">
        <v>501960</v>
      </c>
    </row>
    <row r="46" spans="1:10" ht="12" customHeight="1">
      <c r="A46" s="11"/>
      <c r="B46" s="11"/>
      <c r="C46" s="470" t="s">
        <v>216</v>
      </c>
      <c r="D46" s="470"/>
      <c r="E46" s="470"/>
      <c r="F46" s="17"/>
      <c r="G46" s="74">
        <v>1806927</v>
      </c>
      <c r="H46" s="74">
        <f t="shared" si="0"/>
        <v>1796734</v>
      </c>
      <c r="I46" s="74">
        <v>879214</v>
      </c>
      <c r="J46" s="74">
        <v>917520</v>
      </c>
    </row>
    <row r="47" spans="1:10" ht="12" customHeight="1">
      <c r="A47" s="11"/>
      <c r="B47" s="11"/>
      <c r="C47" s="470" t="s">
        <v>217</v>
      </c>
      <c r="D47" s="470"/>
      <c r="E47" s="470"/>
      <c r="F47" s="17"/>
      <c r="G47" s="74">
        <v>4256631</v>
      </c>
      <c r="H47" s="74">
        <f t="shared" si="0"/>
        <v>4155041</v>
      </c>
      <c r="I47" s="74">
        <v>1496891</v>
      </c>
      <c r="J47" s="74">
        <v>2658150</v>
      </c>
    </row>
    <row r="48" spans="1:10" ht="4.5" customHeight="1">
      <c r="A48" s="11"/>
      <c r="B48" s="11"/>
      <c r="C48" s="11"/>
      <c r="D48" s="11"/>
      <c r="E48" s="11"/>
      <c r="F48" s="17"/>
      <c r="G48" s="74"/>
      <c r="H48" s="74"/>
      <c r="I48" s="74"/>
      <c r="J48" s="74"/>
    </row>
    <row r="49" spans="1:10" ht="12" customHeight="1">
      <c r="A49" s="16" t="s">
        <v>38</v>
      </c>
      <c r="B49" s="471" t="s">
        <v>218</v>
      </c>
      <c r="C49" s="471"/>
      <c r="D49" s="489"/>
      <c r="E49" s="489"/>
      <c r="F49" s="17" t="s">
        <v>91</v>
      </c>
      <c r="G49" s="74"/>
      <c r="H49" s="74"/>
      <c r="I49" s="74"/>
      <c r="J49" s="74"/>
    </row>
    <row r="50" spans="1:10" ht="12" customHeight="1">
      <c r="A50" s="11"/>
      <c r="B50" s="11"/>
      <c r="C50" s="470" t="s">
        <v>219</v>
      </c>
      <c r="D50" s="470"/>
      <c r="E50" s="470"/>
      <c r="F50" s="17"/>
      <c r="G50" s="74">
        <v>584388</v>
      </c>
      <c r="H50" s="74">
        <f t="shared" si="0"/>
        <v>609458</v>
      </c>
      <c r="I50" s="74">
        <v>383288</v>
      </c>
      <c r="J50" s="74">
        <v>226170</v>
      </c>
    </row>
    <row r="51" spans="1:10" ht="12" customHeight="1">
      <c r="A51" s="11"/>
      <c r="B51" s="11"/>
      <c r="C51" s="470" t="s">
        <v>220</v>
      </c>
      <c r="D51" s="470"/>
      <c r="E51" s="470"/>
      <c r="F51" s="17"/>
      <c r="G51" s="74">
        <v>1456741</v>
      </c>
      <c r="H51" s="74">
        <f t="shared" si="0"/>
        <v>1470252</v>
      </c>
      <c r="I51" s="74">
        <v>556272</v>
      </c>
      <c r="J51" s="74">
        <v>913980</v>
      </c>
    </row>
    <row r="52" spans="1:10" ht="12" customHeight="1">
      <c r="A52" s="11"/>
      <c r="B52" s="11"/>
      <c r="C52" s="470" t="s">
        <v>221</v>
      </c>
      <c r="D52" s="470"/>
      <c r="E52" s="470"/>
      <c r="F52" s="17"/>
      <c r="G52" s="74">
        <v>3033785</v>
      </c>
      <c r="H52" s="74">
        <f t="shared" si="0"/>
        <v>2973628</v>
      </c>
      <c r="I52" s="74">
        <v>1546708</v>
      </c>
      <c r="J52" s="74">
        <v>1426920</v>
      </c>
    </row>
    <row r="53" spans="1:10" ht="12" customHeight="1">
      <c r="A53" s="11"/>
      <c r="B53" s="11"/>
      <c r="C53" s="470" t="s">
        <v>222</v>
      </c>
      <c r="D53" s="470"/>
      <c r="E53" s="470"/>
      <c r="F53" s="17"/>
      <c r="G53" s="74">
        <v>2036534</v>
      </c>
      <c r="H53" s="74">
        <f t="shared" si="0"/>
        <v>2079832</v>
      </c>
      <c r="I53" s="74">
        <v>782962</v>
      </c>
      <c r="J53" s="74">
        <v>1296870</v>
      </c>
    </row>
    <row r="54" spans="1:10" ht="12" customHeight="1">
      <c r="A54" s="11"/>
      <c r="B54" s="11"/>
      <c r="C54" s="470" t="s">
        <v>223</v>
      </c>
      <c r="D54" s="470"/>
      <c r="E54" s="470"/>
      <c r="F54" s="17"/>
      <c r="G54" s="74">
        <v>1667927</v>
      </c>
      <c r="H54" s="74">
        <f t="shared" si="0"/>
        <v>1638311</v>
      </c>
      <c r="I54" s="74">
        <v>672521</v>
      </c>
      <c r="J54" s="74">
        <v>965790</v>
      </c>
    </row>
    <row r="55" spans="1:10" ht="12" customHeight="1">
      <c r="A55" s="11"/>
      <c r="B55" s="11"/>
      <c r="C55" s="470" t="s">
        <v>224</v>
      </c>
      <c r="D55" s="470"/>
      <c r="E55" s="470"/>
      <c r="F55" s="17"/>
      <c r="G55" s="74">
        <v>3770512</v>
      </c>
      <c r="H55" s="74">
        <f t="shared" si="0"/>
        <v>3813805</v>
      </c>
      <c r="I55" s="74">
        <v>981205</v>
      </c>
      <c r="J55" s="74">
        <v>2832600</v>
      </c>
    </row>
    <row r="56" spans="1:10" ht="4.5" customHeight="1">
      <c r="A56" s="11"/>
      <c r="B56" s="11"/>
      <c r="C56" s="11"/>
      <c r="D56" s="11"/>
      <c r="E56" s="11"/>
      <c r="F56" s="17"/>
      <c r="G56" s="74"/>
      <c r="H56" s="74"/>
      <c r="I56" s="74"/>
      <c r="J56" s="74"/>
    </row>
    <row r="57" spans="1:10" ht="12" customHeight="1">
      <c r="A57" s="16" t="s">
        <v>38</v>
      </c>
      <c r="B57" s="471" t="s">
        <v>225</v>
      </c>
      <c r="C57" s="471"/>
      <c r="D57" s="489"/>
      <c r="E57" s="489"/>
      <c r="F57" s="17" t="s">
        <v>91</v>
      </c>
      <c r="G57" s="74"/>
      <c r="H57" s="74"/>
      <c r="I57" s="74"/>
      <c r="J57" s="74"/>
    </row>
    <row r="58" spans="1:10" ht="12" customHeight="1">
      <c r="A58" s="11"/>
      <c r="B58" s="11"/>
      <c r="C58" s="470" t="s">
        <v>226</v>
      </c>
      <c r="D58" s="470"/>
      <c r="E58" s="470"/>
      <c r="F58" s="17"/>
      <c r="G58" s="74">
        <v>3009271</v>
      </c>
      <c r="H58" s="74">
        <f t="shared" si="0"/>
        <v>2968491</v>
      </c>
      <c r="I58" s="74">
        <v>1104591</v>
      </c>
      <c r="J58" s="74">
        <v>1863900</v>
      </c>
    </row>
    <row r="59" spans="1:10" ht="12" customHeight="1">
      <c r="A59" s="11"/>
      <c r="B59" s="11"/>
      <c r="C59" s="470" t="s">
        <v>227</v>
      </c>
      <c r="D59" s="470"/>
      <c r="E59" s="470"/>
      <c r="F59" s="17"/>
      <c r="G59" s="74">
        <v>1160441</v>
      </c>
      <c r="H59" s="74">
        <f t="shared" si="0"/>
        <v>1158335</v>
      </c>
      <c r="I59" s="74">
        <v>487955</v>
      </c>
      <c r="J59" s="74">
        <v>670380</v>
      </c>
    </row>
    <row r="60" spans="1:10" ht="12" customHeight="1">
      <c r="A60" s="11"/>
      <c r="B60" s="11"/>
      <c r="C60" s="470" t="s">
        <v>228</v>
      </c>
      <c r="D60" s="470"/>
      <c r="E60" s="470"/>
      <c r="F60" s="17"/>
      <c r="G60" s="74">
        <v>4189127</v>
      </c>
      <c r="H60" s="74">
        <f t="shared" si="0"/>
        <v>4164456</v>
      </c>
      <c r="I60" s="74">
        <v>1802256</v>
      </c>
      <c r="J60" s="74">
        <v>2362200</v>
      </c>
    </row>
    <row r="61" spans="1:10" ht="4.5" customHeight="1" thickBot="1">
      <c r="A61" s="77"/>
      <c r="B61" s="77"/>
      <c r="C61" s="77"/>
      <c r="D61" s="77"/>
      <c r="E61" s="77"/>
      <c r="F61" s="78"/>
      <c r="G61" s="77"/>
      <c r="H61" s="77"/>
      <c r="I61" s="77"/>
      <c r="J61" s="77"/>
    </row>
    <row r="62" ht="4.5" customHeight="1" thickTop="1"/>
  </sheetData>
  <sheetProtection/>
  <mergeCells count="51">
    <mergeCell ref="C58:E58"/>
    <mergeCell ref="C59:E59"/>
    <mergeCell ref="C60:E60"/>
    <mergeCell ref="C51:E51"/>
    <mergeCell ref="C52:E52"/>
    <mergeCell ref="C53:E53"/>
    <mergeCell ref="C54:E54"/>
    <mergeCell ref="C55:E55"/>
    <mergeCell ref="B57:E57"/>
    <mergeCell ref="C44:E44"/>
    <mergeCell ref="C45:E45"/>
    <mergeCell ref="C46:E46"/>
    <mergeCell ref="C47:E47"/>
    <mergeCell ref="B49:E49"/>
    <mergeCell ref="C50:E50"/>
    <mergeCell ref="C37:E37"/>
    <mergeCell ref="C38:E38"/>
    <mergeCell ref="C39:E39"/>
    <mergeCell ref="C40:E40"/>
    <mergeCell ref="C42:E42"/>
    <mergeCell ref="C43:E43"/>
    <mergeCell ref="C30:E30"/>
    <mergeCell ref="C31:E31"/>
    <mergeCell ref="C32:E32"/>
    <mergeCell ref="C33:E33"/>
    <mergeCell ref="C34:E34"/>
    <mergeCell ref="C36:E36"/>
    <mergeCell ref="C22:E22"/>
    <mergeCell ref="C24:E24"/>
    <mergeCell ref="C25:E25"/>
    <mergeCell ref="C26:E26"/>
    <mergeCell ref="C27:E27"/>
    <mergeCell ref="C28:E28"/>
    <mergeCell ref="C15:E15"/>
    <mergeCell ref="C16:E16"/>
    <mergeCell ref="C18:E18"/>
    <mergeCell ref="C19:E19"/>
    <mergeCell ref="C20:E20"/>
    <mergeCell ref="C21:E21"/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7874015748031497" right="0.7874015748031497" top="0.984251968503937" bottom="0.75" header="0.5118110236220472" footer="0.5118110236220472"/>
  <pageSetup horizontalDpi="600" verticalDpi="600" orientation="portrait" paperSize="9" scale="130" r:id="rId1"/>
  <headerFooter alignWithMargins="0">
    <oddHeader>&amp;R&amp;9&amp;F　鉄道乗車人員（京浜急行電鉄）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5"/>
  <sheetViews>
    <sheetView zoomScale="200" zoomScaleNormal="200" zoomScalePageLayoutView="0" workbookViewId="0" topLeftCell="A1">
      <selection activeCell="C6" sqref="B5:E6"/>
    </sheetView>
  </sheetViews>
  <sheetFormatPr defaultColWidth="9.33203125" defaultRowHeight="9.75"/>
  <cols>
    <col min="1" max="1" width="3" style="61" customWidth="1"/>
    <col min="2" max="2" width="3.66015625" style="61" customWidth="1"/>
    <col min="3" max="3" width="12.16015625" style="61" customWidth="1"/>
    <col min="4" max="4" width="1.66796875" style="61" customWidth="1"/>
    <col min="5" max="5" width="12.16015625" style="61" customWidth="1"/>
    <col min="6" max="6" width="3" style="61" customWidth="1"/>
    <col min="7" max="10" width="14.16015625" style="61" customWidth="1"/>
    <col min="11" max="16384" width="9.66015625" style="61" customWidth="1"/>
  </cols>
  <sheetData>
    <row r="1" ht="3" customHeight="1" thickBot="1"/>
    <row r="2" spans="1:10" ht="4.5" customHeight="1" thickTop="1">
      <c r="A2" s="4"/>
      <c r="B2" s="467" t="s">
        <v>0</v>
      </c>
      <c r="C2" s="482"/>
      <c r="D2" s="482"/>
      <c r="E2" s="482"/>
      <c r="F2" s="5"/>
      <c r="G2" s="477" t="s">
        <v>229</v>
      </c>
      <c r="H2" s="479" t="s">
        <v>230</v>
      </c>
      <c r="I2" s="80"/>
      <c r="J2" s="80"/>
    </row>
    <row r="3" spans="1:10" ht="19.5">
      <c r="A3" s="7"/>
      <c r="B3" s="483"/>
      <c r="C3" s="483"/>
      <c r="D3" s="483"/>
      <c r="E3" s="483"/>
      <c r="F3" s="8"/>
      <c r="G3" s="478"/>
      <c r="H3" s="480"/>
      <c r="I3" s="81" t="s">
        <v>231</v>
      </c>
      <c r="J3" s="82" t="s">
        <v>181</v>
      </c>
    </row>
    <row r="4" spans="1:10" ht="3" customHeight="1">
      <c r="A4" s="11"/>
      <c r="B4" s="69"/>
      <c r="C4" s="69"/>
      <c r="D4" s="69"/>
      <c r="E4" s="69"/>
      <c r="F4" s="17"/>
      <c r="G4" s="69"/>
      <c r="H4" s="69"/>
      <c r="I4" s="25"/>
      <c r="J4" s="25"/>
    </row>
    <row r="5" spans="1:10" ht="12" customHeight="1">
      <c r="A5" s="16" t="s">
        <v>37</v>
      </c>
      <c r="B5" s="471" t="s">
        <v>232</v>
      </c>
      <c r="C5" s="471"/>
      <c r="D5" s="489"/>
      <c r="E5" s="489"/>
      <c r="F5" s="17" t="s">
        <v>233</v>
      </c>
      <c r="G5" s="74"/>
      <c r="H5" s="74"/>
      <c r="I5" s="74"/>
      <c r="J5" s="74"/>
    </row>
    <row r="6" spans="1:10" ht="12" customHeight="1">
      <c r="A6" s="11"/>
      <c r="B6" s="11"/>
      <c r="C6" s="470" t="s">
        <v>234</v>
      </c>
      <c r="D6" s="470"/>
      <c r="E6" s="470"/>
      <c r="F6" s="17"/>
      <c r="G6" s="74">
        <v>1187048</v>
      </c>
      <c r="H6" s="74">
        <f>+I6+J6</f>
        <v>1190455</v>
      </c>
      <c r="I6" s="74">
        <v>418255</v>
      </c>
      <c r="J6" s="74">
        <v>772200</v>
      </c>
    </row>
    <row r="7" spans="1:10" ht="12" customHeight="1">
      <c r="A7" s="11"/>
      <c r="B7" s="11"/>
      <c r="C7" s="470" t="s">
        <v>235</v>
      </c>
      <c r="D7" s="470"/>
      <c r="E7" s="470"/>
      <c r="F7" s="17"/>
      <c r="G7" s="74">
        <v>4562226</v>
      </c>
      <c r="H7" s="74">
        <f>+I7+J7</f>
        <v>4526443</v>
      </c>
      <c r="I7" s="74">
        <v>1970413</v>
      </c>
      <c r="J7" s="74">
        <v>2556030</v>
      </c>
    </row>
    <row r="8" spans="1:10" ht="12" customHeight="1">
      <c r="A8" s="11"/>
      <c r="B8" s="11"/>
      <c r="C8" s="470" t="s">
        <v>236</v>
      </c>
      <c r="D8" s="470"/>
      <c r="E8" s="470"/>
      <c r="F8" s="17"/>
      <c r="G8" s="74">
        <v>7951116</v>
      </c>
      <c r="H8" s="74">
        <f>+I8+J8</f>
        <v>7923046</v>
      </c>
      <c r="I8" s="74">
        <v>3346606</v>
      </c>
      <c r="J8" s="74">
        <v>4576440</v>
      </c>
    </row>
    <row r="9" spans="1:10" ht="12" customHeight="1">
      <c r="A9" s="11"/>
      <c r="B9" s="11"/>
      <c r="C9" s="470" t="s">
        <v>237</v>
      </c>
      <c r="D9" s="470"/>
      <c r="E9" s="470"/>
      <c r="F9" s="17"/>
      <c r="G9" s="74">
        <v>3807407</v>
      </c>
      <c r="H9" s="74">
        <f>+I9+J9</f>
        <v>3720547</v>
      </c>
      <c r="I9" s="74">
        <v>1265137</v>
      </c>
      <c r="J9" s="74">
        <v>2455410</v>
      </c>
    </row>
    <row r="10" spans="1:10" ht="12" customHeight="1">
      <c r="A10" s="11"/>
      <c r="B10" s="11"/>
      <c r="C10" s="470" t="s">
        <v>238</v>
      </c>
      <c r="D10" s="470"/>
      <c r="E10" s="470"/>
      <c r="F10" s="17"/>
      <c r="G10" s="74">
        <v>1385394</v>
      </c>
      <c r="H10" s="74">
        <f>+I10+J10</f>
        <v>1350898</v>
      </c>
      <c r="I10" s="74">
        <v>534358</v>
      </c>
      <c r="J10" s="74">
        <v>816540</v>
      </c>
    </row>
    <row r="11" spans="1:10" ht="4.5" customHeight="1">
      <c r="A11" s="11"/>
      <c r="B11" s="11"/>
      <c r="C11" s="11"/>
      <c r="D11" s="11"/>
      <c r="E11" s="11"/>
      <c r="F11" s="17"/>
      <c r="G11" s="74"/>
      <c r="H11" s="74"/>
      <c r="I11" s="74"/>
      <c r="J11" s="74"/>
    </row>
    <row r="12" spans="1:10" ht="12" customHeight="1">
      <c r="A12" s="11"/>
      <c r="B12" s="11"/>
      <c r="C12" s="470" t="s">
        <v>239</v>
      </c>
      <c r="D12" s="470"/>
      <c r="E12" s="470"/>
      <c r="F12" s="17"/>
      <c r="G12" s="74">
        <v>1180682</v>
      </c>
      <c r="H12" s="74">
        <f>+I12+J12</f>
        <v>1153282</v>
      </c>
      <c r="I12" s="74">
        <v>437512</v>
      </c>
      <c r="J12" s="74">
        <v>715770</v>
      </c>
    </row>
    <row r="13" spans="1:10" ht="12" customHeight="1">
      <c r="A13" s="11"/>
      <c r="B13" s="11"/>
      <c r="C13" s="470" t="s">
        <v>240</v>
      </c>
      <c r="D13" s="470"/>
      <c r="E13" s="470"/>
      <c r="F13" s="17"/>
      <c r="G13" s="74">
        <v>2210954</v>
      </c>
      <c r="H13" s="74">
        <f>+I13+J13</f>
        <v>2122363</v>
      </c>
      <c r="I13" s="74">
        <v>1097083</v>
      </c>
      <c r="J13" s="74">
        <v>1025280</v>
      </c>
    </row>
    <row r="14" spans="1:10" ht="12" customHeight="1">
      <c r="A14" s="11"/>
      <c r="B14" s="11"/>
      <c r="C14" s="470" t="s">
        <v>241</v>
      </c>
      <c r="D14" s="470"/>
      <c r="E14" s="470"/>
      <c r="F14" s="17"/>
      <c r="G14" s="74">
        <v>3362865</v>
      </c>
      <c r="H14" s="74">
        <f>+I14+J14</f>
        <v>3271316</v>
      </c>
      <c r="I14" s="74">
        <v>1112246</v>
      </c>
      <c r="J14" s="74">
        <v>2159070</v>
      </c>
    </row>
    <row r="15" spans="1:10" ht="3.75" customHeight="1" thickBot="1">
      <c r="A15" s="77"/>
      <c r="B15" s="77"/>
      <c r="C15" s="77"/>
      <c r="D15" s="77"/>
      <c r="E15" s="77"/>
      <c r="F15" s="78"/>
      <c r="G15" s="77"/>
      <c r="H15" s="77"/>
      <c r="I15" s="77"/>
      <c r="J15" s="77"/>
    </row>
    <row r="16" ht="4.5" customHeight="1" thickTop="1"/>
  </sheetData>
  <sheetProtection/>
  <mergeCells count="12">
    <mergeCell ref="C8:E8"/>
    <mergeCell ref="C9:E9"/>
    <mergeCell ref="C10:E10"/>
    <mergeCell ref="C12:E12"/>
    <mergeCell ref="C13:E13"/>
    <mergeCell ref="C14:E14"/>
    <mergeCell ref="B2:E3"/>
    <mergeCell ref="G2:G3"/>
    <mergeCell ref="H2:H3"/>
    <mergeCell ref="B5:E5"/>
    <mergeCell ref="C6:E6"/>
    <mergeCell ref="C7:E7"/>
  </mergeCell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scale="130" r:id="rId1"/>
  <headerFooter alignWithMargins="0">
    <oddHeader>&amp;R&amp;9&amp;F　京浜急行電鉄（つづき）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K8"/>
  <sheetViews>
    <sheetView zoomScale="200" zoomScaleNormal="200" zoomScalePageLayoutView="0" workbookViewId="0" topLeftCell="A1">
      <selection activeCell="G11" sqref="G11"/>
    </sheetView>
  </sheetViews>
  <sheetFormatPr defaultColWidth="9.33203125" defaultRowHeight="9.75"/>
  <cols>
    <col min="1" max="1" width="3" style="3" customWidth="1"/>
    <col min="2" max="2" width="1.66796875" style="3" customWidth="1"/>
    <col min="3" max="3" width="12.16015625" style="3" customWidth="1"/>
    <col min="4" max="4" width="1.66796875" style="3" customWidth="1"/>
    <col min="5" max="5" width="12.16015625" style="3" customWidth="1"/>
    <col min="6" max="6" width="1.83203125" style="3" customWidth="1"/>
    <col min="7" max="10" width="14.16015625" style="3" customWidth="1"/>
    <col min="11" max="16384" width="9.66015625" style="3" customWidth="1"/>
  </cols>
  <sheetData>
    <row r="1" ht="4.5" customHeight="1" thickBot="1"/>
    <row r="2" spans="1:10" ht="6" customHeight="1" thickTop="1">
      <c r="A2" s="38"/>
      <c r="B2" s="467" t="s">
        <v>0</v>
      </c>
      <c r="C2" s="490"/>
      <c r="D2" s="490"/>
      <c r="E2" s="490"/>
      <c r="F2" s="47"/>
      <c r="G2" s="477" t="s">
        <v>87</v>
      </c>
      <c r="H2" s="479" t="s">
        <v>86</v>
      </c>
      <c r="I2" s="38"/>
      <c r="J2" s="38"/>
    </row>
    <row r="3" spans="1:10" ht="18">
      <c r="A3" s="34"/>
      <c r="B3" s="491"/>
      <c r="C3" s="491"/>
      <c r="D3" s="491"/>
      <c r="E3" s="491"/>
      <c r="F3" s="48"/>
      <c r="G3" s="492"/>
      <c r="H3" s="493"/>
      <c r="I3" s="9" t="s">
        <v>88</v>
      </c>
      <c r="J3" s="10" t="s">
        <v>96</v>
      </c>
    </row>
    <row r="4" spans="1:10" ht="3.75" customHeight="1">
      <c r="A4" s="12"/>
      <c r="B4" s="14"/>
      <c r="C4" s="14"/>
      <c r="D4" s="14"/>
      <c r="E4" s="14"/>
      <c r="F4" s="86"/>
      <c r="G4" s="14"/>
      <c r="H4" s="14"/>
      <c r="I4" s="15"/>
      <c r="J4" s="15"/>
    </row>
    <row r="5" spans="1:11" s="91" customFormat="1" ht="12" customHeight="1">
      <c r="A5" s="87"/>
      <c r="B5" s="87"/>
      <c r="C5" s="494" t="s">
        <v>242</v>
      </c>
      <c r="D5" s="494"/>
      <c r="E5" s="494"/>
      <c r="F5" s="88"/>
      <c r="G5" s="89">
        <v>8592300</v>
      </c>
      <c r="H5" s="89">
        <f>SUM(I5:J5)</f>
        <v>8619204</v>
      </c>
      <c r="I5" s="90">
        <v>3232374</v>
      </c>
      <c r="J5" s="90">
        <v>5386830</v>
      </c>
      <c r="K5" s="89"/>
    </row>
    <row r="6" spans="1:11" ht="9.75">
      <c r="A6" s="11"/>
      <c r="B6" s="11"/>
      <c r="C6" s="470" t="s">
        <v>243</v>
      </c>
      <c r="D6" s="470"/>
      <c r="E6" s="470"/>
      <c r="F6" s="17"/>
      <c r="G6" s="89">
        <v>4015545</v>
      </c>
      <c r="H6" s="89">
        <f>SUM(I6:J6)</f>
        <v>4083874</v>
      </c>
      <c r="I6" s="2">
        <v>1585594</v>
      </c>
      <c r="J6" s="2">
        <v>2498280</v>
      </c>
      <c r="K6" s="89"/>
    </row>
    <row r="7" spans="1:11" ht="9.75">
      <c r="A7" s="11"/>
      <c r="B7" s="11"/>
      <c r="C7" s="470" t="s">
        <v>74</v>
      </c>
      <c r="D7" s="470"/>
      <c r="E7" s="470"/>
      <c r="F7" s="17"/>
      <c r="G7" s="89">
        <v>15921835</v>
      </c>
      <c r="H7" s="89">
        <f>SUM(I7:J7)</f>
        <v>15787439</v>
      </c>
      <c r="I7" s="2">
        <v>5557259</v>
      </c>
      <c r="J7" s="2">
        <v>10230180</v>
      </c>
      <c r="K7" s="89"/>
    </row>
    <row r="8" spans="1:10" ht="4.5" customHeight="1" thickBot="1">
      <c r="A8" s="27"/>
      <c r="B8" s="27"/>
      <c r="C8" s="27"/>
      <c r="D8" s="27"/>
      <c r="E8" s="27"/>
      <c r="F8" s="28"/>
      <c r="G8" s="27"/>
      <c r="H8" s="27"/>
      <c r="I8" s="27"/>
      <c r="J8" s="27"/>
    </row>
    <row r="9" ht="3" customHeight="1" thickTop="1"/>
  </sheetData>
  <sheetProtection/>
  <mergeCells count="6">
    <mergeCell ref="B2:E3"/>
    <mergeCell ref="G2:G3"/>
    <mergeCell ref="H2:H3"/>
    <mergeCell ref="C5:E5"/>
    <mergeCell ref="C6:E6"/>
    <mergeCell ref="C7:E7"/>
  </mergeCells>
  <printOptions horizontalCentered="1"/>
  <pageMargins left="0.5905511811023623" right="0.5905511811023623" top="1.12" bottom="0.5905511811023623" header="0.65" footer="0.5118110236220472"/>
  <pageSetup horizontalDpi="600" verticalDpi="600" orientation="portrait" paperSize="9" scale="120" r:id="rId1"/>
  <headerFooter alignWithMargins="0">
    <oddHeader>&amp;R&amp;9&amp;F　鉄道乗車人員（京王電鉄）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user</cp:lastModifiedBy>
  <cp:lastPrinted>2013-03-01T02:45:54Z</cp:lastPrinted>
  <dcterms:created xsi:type="dcterms:W3CDTF">2001-05-28T06:38:50Z</dcterms:created>
  <dcterms:modified xsi:type="dcterms:W3CDTF">2013-04-12T02:47:02Z</dcterms:modified>
  <cp:category/>
  <cp:version/>
  <cp:contentType/>
  <cp:contentStatus/>
</cp:coreProperties>
</file>