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170" windowHeight="6225" tabRatio="805" activeTab="0"/>
  </bookViews>
  <sheets>
    <sheet name="概要(Ｈ28.12比)" sheetId="1" r:id="rId1"/>
    <sheet name="市区町村別登録者数" sheetId="2" r:id="rId2"/>
    <sheet name="衆議院小選挙区別登録者数" sheetId="3" r:id="rId3"/>
    <sheet name="概要(Ｈ28．3比)" sheetId="4" r:id="rId4"/>
    <sheet name="在外登録者数" sheetId="5" r:id="rId5"/>
  </sheets>
  <externalReferences>
    <externalReference r:id="rId8"/>
  </externalReferences>
  <definedNames>
    <definedName name="_xlnm.Print_Area" localSheetId="3">'概要(Ｈ28．3比)'!$A$1:$P$39</definedName>
  </definedNames>
  <calcPr fullCalcOnLoad="1"/>
</workbook>
</file>

<file path=xl/sharedStrings.xml><?xml version="1.0" encoding="utf-8"?>
<sst xmlns="http://schemas.openxmlformats.org/spreadsheetml/2006/main" count="558" uniqueCount="300">
  <si>
    <t>　衆議院1区</t>
  </si>
  <si>
    <t xml:space="preserve"> 　 　  2区</t>
  </si>
  <si>
    <t>　    　3区</t>
  </si>
  <si>
    <t xml:space="preserve"> 　 　　4区</t>
  </si>
  <si>
    <t>　  　　5区</t>
  </si>
  <si>
    <t>*相  模  原  市</t>
  </si>
  <si>
    <t>*指　定  市  計</t>
  </si>
  <si>
    <t xml:space="preserve">        －</t>
  </si>
  <si>
    <t xml:space="preserve"> 横浜市  栄 　　 区</t>
  </si>
  <si>
    <t xml:space="preserve"> 鎌  　　倉　  　市</t>
  </si>
  <si>
    <t xml:space="preserve"> 逗  　　子　  　市</t>
  </si>
  <si>
    <t xml:space="preserve"> 三浦郡　葉　山　町</t>
  </si>
  <si>
    <t xml:space="preserve"> 横   須   賀    市</t>
  </si>
  <si>
    <t xml:space="preserve"> 三  　　浦　  　市</t>
  </si>
  <si>
    <t xml:space="preserve"> 藤  　　沢　  　市</t>
  </si>
  <si>
    <t>(8)</t>
  </si>
  <si>
    <t xml:space="preserve"> 高座郡  寒　川　町</t>
  </si>
  <si>
    <t xml:space="preserve"> 大  　　和　  　市</t>
  </si>
  <si>
    <t xml:space="preserve"> 海   老   名  　市</t>
  </si>
  <si>
    <t xml:space="preserve"> 座  　　間　  　市</t>
  </si>
  <si>
    <t xml:space="preserve"> 綾  　　瀬 　 　市</t>
  </si>
  <si>
    <t xml:space="preserve"> 平  　　塚　  　市</t>
  </si>
  <si>
    <t xml:space="preserve"> 茅   ヶ   崎  　市</t>
  </si>
  <si>
    <t xml:space="preserve">     　　大  磯　町</t>
  </si>
  <si>
    <t xml:space="preserve">     　　二  宮　町</t>
  </si>
  <si>
    <t xml:space="preserve"> 厚  　　木　  　市</t>
  </si>
  <si>
    <t xml:space="preserve"> 伊   勢   原  　市</t>
  </si>
  <si>
    <t xml:space="preserve">   　　  愛　川　町</t>
  </si>
  <si>
    <t xml:space="preserve">    　　 清　川　村</t>
  </si>
  <si>
    <t xml:space="preserve"> 小   田   原  　市</t>
  </si>
  <si>
    <t xml:space="preserve"> 秦  　　野　  　市</t>
  </si>
  <si>
    <t xml:space="preserve"> 南   足   柄  　市</t>
  </si>
  <si>
    <t xml:space="preserve">     　　中　井　町</t>
  </si>
  <si>
    <t xml:space="preserve">     　　大  井　町</t>
  </si>
  <si>
    <t xml:space="preserve">     　　松　田　町</t>
  </si>
  <si>
    <t xml:space="preserve">     　　山　北　町</t>
  </si>
  <si>
    <t xml:space="preserve">    　　 開　成　町</t>
  </si>
  <si>
    <t xml:space="preserve">    　　 箱　根　町</t>
  </si>
  <si>
    <t xml:space="preserve">    　　 真　鶴　町</t>
  </si>
  <si>
    <t xml:space="preserve">     　　湯河原　町</t>
  </si>
  <si>
    <t xml:space="preserve"> **18  区  計*</t>
  </si>
  <si>
    <t>*横   浜   市    計</t>
  </si>
  <si>
    <t>*川   崎   市    計</t>
  </si>
  <si>
    <t>現 在 登 録 者 数</t>
  </si>
  <si>
    <t>市区町村名</t>
  </si>
  <si>
    <t>男</t>
  </si>
  <si>
    <t>女</t>
  </si>
  <si>
    <t>計</t>
  </si>
  <si>
    <t xml:space="preserve">     鶴　見　区</t>
  </si>
  <si>
    <t xml:space="preserve">     神奈川　区</t>
  </si>
  <si>
    <t xml:space="preserve">     西　　　区</t>
  </si>
  <si>
    <t xml:space="preserve">     中　　　区</t>
  </si>
  <si>
    <t xml:space="preserve">     南　　　区</t>
  </si>
  <si>
    <t xml:space="preserve">     港　南　区 </t>
  </si>
  <si>
    <t xml:space="preserve">     保土ヶ谷区</t>
  </si>
  <si>
    <t xml:space="preserve">     旭　　　区</t>
  </si>
  <si>
    <t xml:space="preserve">     磯　子　区</t>
  </si>
  <si>
    <t xml:space="preserve">     金　沢　区</t>
  </si>
  <si>
    <t xml:space="preserve">     港　北　区</t>
  </si>
  <si>
    <t xml:space="preserve">     緑　　　区</t>
  </si>
  <si>
    <t xml:space="preserve">     青  葉  区</t>
  </si>
  <si>
    <t xml:space="preserve">     都  筑  区</t>
  </si>
  <si>
    <t xml:space="preserve">     戸  塚  区</t>
  </si>
  <si>
    <t xml:space="preserve">     栄      区</t>
  </si>
  <si>
    <t xml:space="preserve">     泉      区</t>
  </si>
  <si>
    <t xml:space="preserve">     瀬　谷　区</t>
  </si>
  <si>
    <t>*横    浜    市</t>
  </si>
  <si>
    <t xml:space="preserve">     川　崎　区</t>
  </si>
  <si>
    <t xml:space="preserve">     幸　　　区</t>
  </si>
  <si>
    <t xml:space="preserve">     中　原　区</t>
  </si>
  <si>
    <t xml:space="preserve">     高　津　区</t>
  </si>
  <si>
    <t xml:space="preserve">     宮　前　区</t>
  </si>
  <si>
    <t xml:space="preserve">     多　摩　区</t>
  </si>
  <si>
    <t xml:space="preserve">     麻　生　区</t>
  </si>
  <si>
    <t>*川　　崎　　市</t>
  </si>
  <si>
    <t xml:space="preserve"> 横  須  賀  市</t>
  </si>
  <si>
    <t xml:space="preserve"> 平  　塚  　市</t>
  </si>
  <si>
    <t xml:space="preserve"> 鎌  　倉  　市</t>
  </si>
  <si>
    <t xml:space="preserve"> 藤  　沢  　市</t>
  </si>
  <si>
    <t xml:space="preserve"> 小  田  原　市</t>
  </si>
  <si>
    <t xml:space="preserve"> 茅  ヶ  崎　市</t>
  </si>
  <si>
    <t xml:space="preserve"> 逗  　子  　市</t>
  </si>
  <si>
    <t xml:space="preserve"> 三  　浦  　市</t>
  </si>
  <si>
    <t xml:space="preserve"> 秦  　野  　市</t>
  </si>
  <si>
    <t xml:space="preserve"> 厚  　木  　市</t>
  </si>
  <si>
    <t xml:space="preserve"> 大  　和  　市</t>
  </si>
  <si>
    <t xml:space="preserve"> 伊  勢  原　市</t>
  </si>
  <si>
    <t xml:space="preserve"> 海  老  名　市</t>
  </si>
  <si>
    <t xml:space="preserve"> 座  　間  　市</t>
  </si>
  <si>
    <t xml:space="preserve"> 南  足  柄　市</t>
  </si>
  <si>
    <t xml:space="preserve"> 綾  　瀬  　市</t>
  </si>
  <si>
    <t xml:space="preserve"> 三浦郡　葉山町</t>
  </si>
  <si>
    <t xml:space="preserve"> 高座郡  寒川町</t>
  </si>
  <si>
    <t xml:space="preserve">     大  磯　町</t>
  </si>
  <si>
    <t xml:space="preserve">     二  宮　町</t>
  </si>
  <si>
    <t>*中　　　　　郡</t>
  </si>
  <si>
    <t xml:space="preserve">     中　井　町</t>
  </si>
  <si>
    <t xml:space="preserve">     大  井　町</t>
  </si>
  <si>
    <t xml:space="preserve">     松　田　町</t>
  </si>
  <si>
    <t xml:space="preserve">     山　北　町</t>
  </si>
  <si>
    <t xml:space="preserve">     開　成　町</t>
  </si>
  <si>
    <t>*足  柄  上  郡</t>
  </si>
  <si>
    <t xml:space="preserve">     箱　根　町</t>
  </si>
  <si>
    <t xml:space="preserve">     真　鶴　町</t>
  </si>
  <si>
    <t xml:space="preserve">     湯河原　町</t>
  </si>
  <si>
    <t>*足　柄　下　郡</t>
  </si>
  <si>
    <t xml:space="preserve">     愛　川　町</t>
  </si>
  <si>
    <t xml:space="preserve">     清　川　村</t>
  </si>
  <si>
    <t>*愛　　甲　　郡</t>
  </si>
  <si>
    <t xml:space="preserve">     城　山　町</t>
  </si>
  <si>
    <t xml:space="preserve">     津久井　町</t>
  </si>
  <si>
    <t xml:space="preserve">     相模湖　町</t>
  </si>
  <si>
    <t xml:space="preserve">     藤　野　町</t>
  </si>
  <si>
    <t>*津　久　井　郡</t>
  </si>
  <si>
    <t>*一  般  市  計</t>
  </si>
  <si>
    <t>*市    部    計</t>
  </si>
  <si>
    <t>*郡    部    計</t>
  </si>
  <si>
    <t>*県          計</t>
  </si>
  <si>
    <t xml:space="preserve"> 定時登録</t>
  </si>
  <si>
    <t>市区町村別選挙人名簿登録者数</t>
  </si>
  <si>
    <t xml:space="preserve">  </t>
  </si>
  <si>
    <t>　　　 神奈川県選挙管理委員会</t>
  </si>
  <si>
    <t>比 較 増 減 数</t>
  </si>
  <si>
    <t>比較増減率（％）</t>
  </si>
  <si>
    <t xml:space="preserve"> </t>
  </si>
  <si>
    <t>　　 　 神奈川県選挙管理委員会</t>
  </si>
  <si>
    <t xml:space="preserve"> **１  区  計*</t>
  </si>
  <si>
    <t xml:space="preserve"> **２  区  計*</t>
  </si>
  <si>
    <t xml:space="preserve"> **３  区  計*</t>
  </si>
  <si>
    <t xml:space="preserve"> **４  区  計*</t>
  </si>
  <si>
    <t xml:space="preserve"> **５  区  計*</t>
  </si>
  <si>
    <t xml:space="preserve"> **６  区  計*</t>
  </si>
  <si>
    <t xml:space="preserve"> **７  区  計*</t>
  </si>
  <si>
    <t xml:space="preserve"> **８  区  計*</t>
  </si>
  <si>
    <t xml:space="preserve"> **９  区  計*</t>
  </si>
  <si>
    <t xml:space="preserve"> **10  区  計*</t>
  </si>
  <si>
    <t xml:space="preserve"> **11  区  計*</t>
  </si>
  <si>
    <t xml:space="preserve"> **12  区  計*</t>
  </si>
  <si>
    <t xml:space="preserve"> **13  区  計*</t>
  </si>
  <si>
    <t xml:space="preserve"> **14  区  計*</t>
  </si>
  <si>
    <t xml:space="preserve"> **15  区  計*</t>
  </si>
  <si>
    <t xml:space="preserve"> **16  区  計*</t>
  </si>
  <si>
    <t xml:space="preserve"> **17  区  計*</t>
  </si>
  <si>
    <t>定時登録</t>
  </si>
  <si>
    <t xml:space="preserve">  　　衆議院議員小選挙区別の選挙人名簿登録者数</t>
  </si>
  <si>
    <t>選挙人名簿定時登録の概要</t>
  </si>
  <si>
    <t>１  登録者総数</t>
  </si>
  <si>
    <t>６  議員一人当りの登録者数</t>
  </si>
  <si>
    <t>増減数</t>
  </si>
  <si>
    <t>増減率</t>
  </si>
  <si>
    <t>今    回</t>
  </si>
  <si>
    <t>前    回</t>
  </si>
  <si>
    <t>定数</t>
  </si>
  <si>
    <t xml:space="preserve">   今   回</t>
  </si>
  <si>
    <t xml:space="preserve">   前   回</t>
  </si>
  <si>
    <t xml:space="preserve">   増  減</t>
  </si>
  <si>
    <t>(1)</t>
  </si>
  <si>
    <t>２  登録者数の多い市区町村</t>
  </si>
  <si>
    <t>（１位）</t>
  </si>
  <si>
    <t>（２位）</t>
  </si>
  <si>
    <t>（３位）</t>
  </si>
  <si>
    <t>（４位）</t>
  </si>
  <si>
    <t>（５位）</t>
  </si>
  <si>
    <t>３  増加数の多い市区町村</t>
  </si>
  <si>
    <t>４  増加率の高い市区町村</t>
  </si>
  <si>
    <t>(</t>
  </si>
  <si>
    <t>（注）</t>
  </si>
  <si>
    <t>減少数</t>
  </si>
  <si>
    <t>減少率</t>
  </si>
  <si>
    <t>横須賀市</t>
  </si>
  <si>
    <t>藤沢市</t>
  </si>
  <si>
    <t>茅ヶ崎市</t>
  </si>
  <si>
    <t>大和市</t>
  </si>
  <si>
    <t>山北町</t>
  </si>
  <si>
    <t>開成町</t>
  </si>
  <si>
    <t>真鶴町</t>
  </si>
  <si>
    <t>＊ 小数点以下は切り捨てた。</t>
  </si>
  <si>
    <t>＊ 小数点以下は切り捨てた。</t>
  </si>
  <si>
    <t>（５位）</t>
  </si>
  <si>
    <t>（５位）</t>
  </si>
  <si>
    <t>(1)</t>
  </si>
  <si>
    <t>（参考）</t>
  </si>
  <si>
    <t>在外選挙人名簿登録者総数</t>
  </si>
  <si>
    <r>
      <t>今回集計分</t>
    </r>
    <r>
      <rPr>
        <sz val="11"/>
        <rFont val="明朝"/>
        <family val="1"/>
      </rPr>
      <t xml:space="preserve">  </t>
    </r>
  </si>
  <si>
    <t>前回集計分</t>
  </si>
  <si>
    <t>増減数</t>
  </si>
  <si>
    <t>増減率</t>
  </si>
  <si>
    <t>５  減少数の多い市区町村</t>
  </si>
  <si>
    <t>　衆議院1区</t>
  </si>
  <si>
    <t xml:space="preserve"> 　 　  2区</t>
  </si>
  <si>
    <t>　    　3区</t>
  </si>
  <si>
    <t xml:space="preserve"> 　 　　4区</t>
  </si>
  <si>
    <t>　  　　5区</t>
  </si>
  <si>
    <t xml:space="preserve">      　6区</t>
  </si>
  <si>
    <t xml:space="preserve"> 　 　　7区</t>
  </si>
  <si>
    <t>　  　　8区</t>
  </si>
  <si>
    <t>　 　 　9区</t>
  </si>
  <si>
    <t xml:space="preserve">  　 　10区</t>
  </si>
  <si>
    <t>　 　  11区</t>
  </si>
  <si>
    <t xml:space="preserve">  　 　12区</t>
  </si>
  <si>
    <t>　  　 13区</t>
  </si>
  <si>
    <t xml:space="preserve"> 　　  14区</t>
  </si>
  <si>
    <t>　  　 15区</t>
  </si>
  <si>
    <t xml:space="preserve">  　　 16区</t>
  </si>
  <si>
    <t>　 　  17区</t>
  </si>
  <si>
    <t>　 　  18区</t>
  </si>
  <si>
    <t xml:space="preserve"> 参  議  院</t>
  </si>
  <si>
    <t xml:space="preserve">     中　央　区</t>
  </si>
  <si>
    <t xml:space="preserve">     南　　　区</t>
  </si>
  <si>
    <t xml:space="preserve">     緑　　　区</t>
  </si>
  <si>
    <t xml:space="preserve"> 横浜市　保土ヶ谷区</t>
  </si>
  <si>
    <t xml:space="preserve"> 横浜市  中      区</t>
  </si>
  <si>
    <t xml:space="preserve"> 横浜市  磯  子  区</t>
  </si>
  <si>
    <t xml:space="preserve"> 横浜市  金　沢　区</t>
  </si>
  <si>
    <t xml:space="preserve"> 横浜市　西　　　区</t>
  </si>
  <si>
    <t xml:space="preserve"> 横浜市　南　　　区</t>
  </si>
  <si>
    <t xml:space="preserve"> 横浜市　港　南　区</t>
  </si>
  <si>
    <t xml:space="preserve"> 横浜市  鶴  見  区</t>
  </si>
  <si>
    <t xml:space="preserve"> 横浜市　神 奈 川区</t>
  </si>
  <si>
    <t xml:space="preserve"> 横浜市  戸　塚　区</t>
  </si>
  <si>
    <t xml:space="preserve"> 横浜市  泉　　　区</t>
  </si>
  <si>
    <t xml:space="preserve"> 横浜市  瀬　谷　区</t>
  </si>
  <si>
    <t xml:space="preserve"> 横浜市  旭　　　区</t>
  </si>
  <si>
    <t xml:space="preserve"> 横浜市  港　北  区</t>
  </si>
  <si>
    <t xml:space="preserve"> 横浜市  都　筑  区</t>
  </si>
  <si>
    <t xml:space="preserve"> 横浜市  緑　　  区</t>
  </si>
  <si>
    <t xml:space="preserve"> 横浜市  青　葉  区</t>
  </si>
  <si>
    <t xml:space="preserve"> 川崎市  多　摩  区</t>
  </si>
  <si>
    <t xml:space="preserve"> 川崎市  麻　生  区</t>
  </si>
  <si>
    <t xml:space="preserve"> 川崎市  川　崎  区</t>
  </si>
  <si>
    <t xml:space="preserve"> 川崎市  幸　　  区</t>
  </si>
  <si>
    <t xml:space="preserve"> 川崎市  中　原  区</t>
  </si>
  <si>
    <t xml:space="preserve"> 相模原市  緑　　区</t>
  </si>
  <si>
    <t xml:space="preserve"> 相模原市　中 央 区</t>
  </si>
  <si>
    <t xml:space="preserve"> 相模原市　南　　区</t>
  </si>
  <si>
    <t xml:space="preserve"> 川崎市  高　津  区</t>
  </si>
  <si>
    <t xml:space="preserve"> 川崎市  宮　前  区</t>
  </si>
  <si>
    <t>*相  模  原  市  計</t>
  </si>
  <si>
    <t>*指　 定   市    計</t>
  </si>
  <si>
    <t>*一   般   市    計</t>
  </si>
  <si>
    <t>*市  　  部　    計</t>
  </si>
  <si>
    <t>*郡   　 部　    計</t>
  </si>
  <si>
    <t>*県      　　    計</t>
  </si>
  <si>
    <t>＊ 他の都道府県との比較は、現時点ではデータがないため不明である。</t>
  </si>
  <si>
    <t>横浜市鶴見区</t>
  </si>
  <si>
    <t>横浜市南区</t>
  </si>
  <si>
    <t xml:space="preserve">横浜市港南区 </t>
  </si>
  <si>
    <t>横浜市旭区</t>
  </si>
  <si>
    <t>横浜市磯子区</t>
  </si>
  <si>
    <t>横浜市金沢区</t>
  </si>
  <si>
    <t>横浜市港北区</t>
  </si>
  <si>
    <t>横浜市青葉区</t>
  </si>
  <si>
    <t>横浜市都筑区</t>
  </si>
  <si>
    <t>川崎市幸区</t>
  </si>
  <si>
    <t>川崎市中原区</t>
  </si>
  <si>
    <t>川崎市宮前区</t>
  </si>
  <si>
    <t>相模原市緑区</t>
  </si>
  <si>
    <t>相模原市南区</t>
  </si>
  <si>
    <t xml:space="preserve">                    区分</t>
  </si>
  <si>
    <t xml:space="preserve"> 川崎市  中　原  区</t>
  </si>
  <si>
    <t xml:space="preserve">                 区分</t>
  </si>
  <si>
    <t xml:space="preserve">（H28.3.2現在)  </t>
  </si>
  <si>
    <t xml:space="preserve">（H28.12.2現在)  </t>
  </si>
  <si>
    <t xml:space="preserve">（平成28年12月と対比） </t>
  </si>
  <si>
    <t xml:space="preserve">（H29.3.2現在)  </t>
  </si>
  <si>
    <t>記者発表資料</t>
  </si>
  <si>
    <t>平成29年3月2日</t>
  </si>
  <si>
    <t>神奈川県選挙管理委員会　電話045-210-3179</t>
  </si>
  <si>
    <t>　 　　 　　　　　　　　 　富岡　　和田</t>
  </si>
  <si>
    <t>問合せ先</t>
  </si>
  <si>
    <t>厚木市</t>
  </si>
  <si>
    <t xml:space="preserve">  　　 16区</t>
  </si>
  <si>
    <t>　 　  17区</t>
  </si>
  <si>
    <t>　 　  18区</t>
  </si>
  <si>
    <t>参考資料</t>
  </si>
  <si>
    <t xml:space="preserve">（平成28年3月と対比） </t>
  </si>
  <si>
    <t xml:space="preserve">      　6区</t>
  </si>
  <si>
    <t xml:space="preserve"> 　 　　7区</t>
  </si>
  <si>
    <t>　  　　8区</t>
  </si>
  <si>
    <t>　 　 　9区</t>
  </si>
  <si>
    <t xml:space="preserve">  　 　10区</t>
  </si>
  <si>
    <t>　 　  11区</t>
  </si>
  <si>
    <t xml:space="preserve">  　 　12区</t>
  </si>
  <si>
    <t>　  　 13区</t>
  </si>
  <si>
    <t xml:space="preserve"> 　　  14区</t>
  </si>
  <si>
    <t>　  　 15区</t>
  </si>
  <si>
    <t xml:space="preserve"> 参  議  院</t>
  </si>
  <si>
    <t>(8)</t>
  </si>
  <si>
    <t>＊ 他の都道府県との比較は、現時点ではデータがないため不明である。</t>
  </si>
  <si>
    <t>５  減少数の多い市区町村</t>
  </si>
  <si>
    <t>　</t>
  </si>
  <si>
    <t>市区町村別在外選挙人名簿登録者数</t>
  </si>
  <si>
    <t xml:space="preserve">                区分</t>
  </si>
  <si>
    <t>今　回　集　計　分</t>
  </si>
  <si>
    <t>前　回　集　計　分</t>
  </si>
  <si>
    <t xml:space="preserve">     緑　　　区</t>
  </si>
  <si>
    <t xml:space="preserve">     中　央　区</t>
  </si>
  <si>
    <t xml:space="preserve">     南　　　区</t>
  </si>
  <si>
    <t>*相  模  原  市</t>
  </si>
  <si>
    <t>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</si>
</sst>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&quot;現&quot;&quot;在&quot;"/>
    <numFmt numFmtId="177" formatCode="[$-411]&quot;平&quot;&quot;成&quot;e&quot;年&quot;m&quot;月&quot;d&quot;日&quot;"/>
    <numFmt numFmtId="178" formatCode="[$-411]&quot;平&quot;&quot;成&quot;e&quot;年&quot;m&quot;月&quot;d&quot;日&quot;&quot;執&quot;&quot;行&quot;&quot;の&quot;"/>
    <numFmt numFmtId="179" formatCode="#,##0&quot; &quot;&quot;で&quot;&quot;あ&quot;&quot;る&quot;&quot;。&quot;&quot;　&quot;&quot;　&quot;&quot; &quot;"/>
    <numFmt numFmtId="180" formatCode="#,##0&quot; &quot;&quot;で&quot;&quot;あ&quot;&quot;る&quot;&quot;。&quot;&quot;　&quot;&quot;　&quot;&quot;　&quot;&quot;　&quot;&quot; &quot;"/>
    <numFmt numFmtId="181" formatCode="[$-411]&quot;平&quot;&quot;成&quot;e&quot;年&quot;m&quot;月&quot;d&quot;日&quot;&quot;現&quot;&quot;在&quot;"/>
    <numFmt numFmtId="182" formatCode="#,##0&quot;円&quot;;\-#,##0&quot;円&quot;"/>
    <numFmt numFmtId="183" formatCode="0.00&quot;%&quot;"/>
    <numFmt numFmtId="184" formatCode="#,##0&quot;人&quot;"/>
    <numFmt numFmtId="185" formatCode="0.00&quot;％&quot;"/>
    <numFmt numFmtId="186" formatCode="[$-411]\(ge\.m\.d&quot;現&quot;&quot;在&quot;\)"/>
    <numFmt numFmtId="187" formatCode="&quot;(&quot;0.00&quot;人&quot;&quot;)&quot;"/>
    <numFmt numFmtId="188" formatCode="[$-411]&quot;（平成&quot;e&quot;年との対比）&quot;"/>
    <numFmt numFmtId="189" formatCode="[$-411]&quot;（平成&quot;e&quot;年と対比）&quot;"/>
    <numFmt numFmtId="190" formatCode="#,##0&quot;人)&quot;;\-#,##0&quot;人)&quot;"/>
    <numFmt numFmtId="191" formatCode="[$-411]&quot;平成&quot;e&quot;年&quot;m&quot;月&quot;d&quot;日&quot;"/>
    <numFmt numFmtId="192" formatCode="m&quot;月&quot;d&quot;日現在&quot;"/>
    <numFmt numFmtId="193" formatCode="[$-411]e&quot;年&quot;m&quot;月&quot;d&quot;日）&quot;"/>
    <numFmt numFmtId="194" formatCode="&quot;。（増加率&quot;0.00&quot;％）&quot;"/>
    <numFmt numFmtId="195" formatCode="&quot;（増加率&quot;0.00&quot;％）&quot;"/>
    <numFmt numFmtId="196" formatCode="&quot;(増加率 &quot;0.00"/>
    <numFmt numFmtId="197" formatCode="[$-411]ge\.m\.d&quot;(今回)&quot;"/>
    <numFmt numFmtId="198" formatCode="[$-411]ge\.m\.d&quot;(前回)&quot;"/>
    <numFmt numFmtId="199" formatCode="[$-411]&quot; 平成&quot;e&quot;年&quot;m&quot;月&quot;d"/>
    <numFmt numFmtId="200" formatCode="[$-411]&quot;（前回平成&quot;e&quot;年&quot;m&quot;月&quot;d&quot;日&quot;"/>
    <numFmt numFmtId="201" formatCode="0.0000"/>
    <numFmt numFmtId="202" formatCode="[$-411]&quot;平成 &quot;e&quot;年 &quot;m&quot;月&quot;d"/>
    <numFmt numFmtId="203" formatCode="[$-411]&quot;平成&quot;e&quot;年&quot;m&quot;月&quot;d&quot;日現在&quot;"/>
    <numFmt numFmtId="204" formatCode="#,##0_ "/>
    <numFmt numFmtId="205" formatCode="#,##0.00_ ;[Red]\-#,##0.00\ "/>
    <numFmt numFmtId="206" formatCode="&quot;平&quot;&quot;成&quot;yy&quot;年&quot;m&quot;月&quot;d&quot;日&quot;&quot;現&quot;&quot;在&quot;"/>
    <numFmt numFmtId="207" formatCode="#,##0_ ;[Red]\-#,##0\ "/>
    <numFmt numFmtId="208" formatCode="0.0%"/>
    <numFmt numFmtId="209" formatCode="0.00_);[Red]\(0.00\)"/>
    <numFmt numFmtId="210" formatCode="0.00_ "/>
    <numFmt numFmtId="211" formatCode="0_ "/>
    <numFmt numFmtId="212" formatCode="#,##0&quot; &quot;&quot;で&quot;&quot;あ&quot;&quot;る&quot;&quot;。&quot;&quot;&quot;&quot; &quot;"/>
    <numFmt numFmtId="213" formatCode="0_);[Red]\(0\)"/>
    <numFmt numFmtId="214" formatCode="[$-411]ggge&quot;年&quot;m&quot;月&quot;d&quot;日&quot;&quot;現&quot;&quot;在&quot;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color indexed="12"/>
      <name val="Terminal"/>
      <family val="0"/>
    </font>
    <font>
      <sz val="14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b/>
      <sz val="13"/>
      <name val="ＪＳゴシック"/>
      <family val="3"/>
    </font>
    <font>
      <sz val="11"/>
      <name val="#ＪＳゴシック"/>
      <family val="3"/>
    </font>
    <font>
      <sz val="11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2"/>
      <name val="ＭＳ ゴシック"/>
      <family val="3"/>
    </font>
    <font>
      <b/>
      <sz val="12"/>
      <name val="ＪＳゴシック"/>
      <family val="3"/>
    </font>
    <font>
      <b/>
      <sz val="12"/>
      <name val="IPA Pゴシック"/>
      <family val="3"/>
    </font>
    <font>
      <sz val="6"/>
      <name val="明朝"/>
      <family val="3"/>
    </font>
    <font>
      <sz val="12"/>
      <name val="IPA Pゴシック"/>
      <family val="3"/>
    </font>
    <font>
      <b/>
      <sz val="11"/>
      <name val="IPA Pゴシック"/>
      <family val="3"/>
    </font>
    <font>
      <sz val="11"/>
      <name val="IPA P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10"/>
      <name val="ＭＳ 明朝"/>
      <family val="1"/>
    </font>
    <font>
      <sz val="12"/>
      <color indexed="20"/>
      <name val="ＭＳ 明朝"/>
      <family val="1"/>
    </font>
    <font>
      <b/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0000FF"/>
      <name val="Termin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0" fillId="0" borderId="10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centerContinuous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 quotePrefix="1">
      <alignment horizontal="left" vertical="center"/>
      <protection/>
    </xf>
    <xf numFmtId="0" fontId="0" fillId="0" borderId="15" xfId="0" applyBorder="1" applyAlignment="1" applyProtection="1" quotePrefix="1">
      <alignment horizontal="centerContinuous" vertical="center"/>
      <protection/>
    </xf>
    <xf numFmtId="0" fontId="0" fillId="0" borderId="14" xfId="0" applyBorder="1" applyAlignment="1" applyProtection="1" quotePrefix="1">
      <alignment horizontal="centerContinuous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horizontal="centerContinuous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 quotePrefix="1">
      <alignment horizontal="centerContinuous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57" fontId="0" fillId="0" borderId="15" xfId="0" applyNumberFormat="1" applyFont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57" fontId="0" fillId="0" borderId="15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quotePrefix="1">
      <alignment horizontal="left"/>
    </xf>
    <xf numFmtId="184" fontId="0" fillId="0" borderId="0" xfId="0" applyNumberFormat="1" applyAlignment="1">
      <alignment/>
    </xf>
    <xf numFmtId="37" fontId="0" fillId="0" borderId="0" xfId="0" applyNumberFormat="1" applyAlignment="1">
      <alignment/>
    </xf>
    <xf numFmtId="184" fontId="0" fillId="0" borderId="0" xfId="0" applyNumberFormat="1" applyAlignment="1" quotePrefix="1">
      <alignment/>
    </xf>
    <xf numFmtId="185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quotePrefix="1">
      <alignment horizontal="left"/>
    </xf>
    <xf numFmtId="186" fontId="0" fillId="0" borderId="0" xfId="0" applyNumberFormat="1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Alignment="1" quotePrefix="1">
      <alignment/>
    </xf>
    <xf numFmtId="0" fontId="0" fillId="0" borderId="0" xfId="0" applyAlignment="1">
      <alignment/>
    </xf>
    <xf numFmtId="186" fontId="0" fillId="0" borderId="0" xfId="0" applyNumberFormat="1" applyAlignment="1">
      <alignment/>
    </xf>
    <xf numFmtId="184" fontId="0" fillId="0" borderId="0" xfId="0" applyNumberFormat="1" applyAlignment="1">
      <alignment horizontal="centerContinuous"/>
    </xf>
    <xf numFmtId="186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8" fontId="0" fillId="0" borderId="0" xfId="0" applyNumberFormat="1" applyAlignment="1">
      <alignment horizontal="centerContinuous"/>
    </xf>
    <xf numFmtId="183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190" fontId="0" fillId="0" borderId="0" xfId="0" applyNumberFormat="1" applyAlignment="1" quotePrefix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8" fontId="0" fillId="0" borderId="12" xfId="0" applyNumberFormat="1" applyFont="1" applyBorder="1" applyAlignment="1" applyProtection="1">
      <alignment horizontal="centerContinuous"/>
      <protection/>
    </xf>
    <xf numFmtId="2" fontId="0" fillId="0" borderId="19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184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185" fontId="0" fillId="0" borderId="0" xfId="0" applyNumberFormat="1" applyAlignment="1" quotePrefix="1">
      <alignment horizontal="right"/>
    </xf>
    <xf numFmtId="184" fontId="0" fillId="0" borderId="0" xfId="49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16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 quotePrefix="1">
      <alignment horizontal="left"/>
      <protection/>
    </xf>
    <xf numFmtId="0" fontId="12" fillId="0" borderId="16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22" xfId="0" applyFont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37" fontId="0" fillId="0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177" fontId="16" fillId="0" borderId="0" xfId="0" applyNumberFormat="1" applyFont="1" applyAlignment="1">
      <alignment horizontal="centerContinuous"/>
    </xf>
    <xf numFmtId="189" fontId="16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203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55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 quotePrefix="1">
      <alignment horizontal="centerContinuous" vertical="center"/>
      <protection/>
    </xf>
    <xf numFmtId="0" fontId="0" fillId="0" borderId="17" xfId="0" applyFont="1" applyBorder="1" applyAlignment="1" applyProtection="1" quotePrefix="1">
      <alignment horizontal="centerContinuous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7" fontId="5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 applyProtection="1">
      <alignment horizontal="centerContinuous"/>
      <protection/>
    </xf>
    <xf numFmtId="177" fontId="0" fillId="0" borderId="12" xfId="0" applyNumberFormat="1" applyFont="1" applyBorder="1" applyAlignment="1" applyProtection="1" quotePrefix="1">
      <alignment horizontal="left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2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2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89" fontId="10" fillId="0" borderId="0" xfId="0" applyNumberFormat="1" applyFont="1" applyBorder="1" applyAlignment="1">
      <alignment horizontal="left"/>
    </xf>
    <xf numFmtId="188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37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Continuous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 horizontal="centerContinuous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 horizontal="centerContinuous"/>
    </xf>
    <xf numFmtId="184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 quotePrefix="1">
      <alignment/>
    </xf>
    <xf numFmtId="185" fontId="0" fillId="0" borderId="0" xfId="0" applyNumberFormat="1" applyFont="1" applyBorder="1" applyAlignment="1" quotePrefix="1">
      <alignment/>
    </xf>
    <xf numFmtId="185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 quotePrefix="1">
      <alignment/>
    </xf>
    <xf numFmtId="187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4" fontId="0" fillId="0" borderId="0" xfId="49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2" fontId="0" fillId="0" borderId="24" xfId="0" applyNumberFormat="1" applyFont="1" applyBorder="1" applyAlignment="1" applyProtection="1">
      <alignment/>
      <protection/>
    </xf>
    <xf numFmtId="2" fontId="0" fillId="0" borderId="25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21" fillId="0" borderId="0" xfId="0" applyFont="1" applyFill="1" applyBorder="1" applyAlignment="1">
      <alignment horizontal="center"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distributed" vertical="distributed"/>
    </xf>
    <xf numFmtId="0" fontId="0" fillId="0" borderId="29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214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38</xdr:row>
      <xdr:rowOff>200025</xdr:rowOff>
    </xdr:from>
    <xdr:to>
      <xdr:col>16</xdr:col>
      <xdr:colOff>0</xdr:colOff>
      <xdr:row>38</xdr:row>
      <xdr:rowOff>200025</xdr:rowOff>
    </xdr:to>
    <xdr:sp>
      <xdr:nvSpPr>
        <xdr:cNvPr id="1" name="直線コネクタ 1"/>
        <xdr:cNvSpPr>
          <a:spLocks/>
        </xdr:cNvSpPr>
      </xdr:nvSpPr>
      <xdr:spPr>
        <a:xfrm>
          <a:off x="8782050" y="7629525"/>
          <a:ext cx="6848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38150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438150"/>
          <a:ext cx="1543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26085;&#29992;\&#26368;&#26032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入力表"/>
      <sheetName val="2.定時（前回比較）"/>
      <sheetName val="2.定時（前回比較） (起案用)"/>
      <sheetName val="2.〔出力用〕"/>
      <sheetName val="2-2.定時 (3月比較)"/>
      <sheetName val="2-3.定時 (6月比較）"/>
      <sheetName val="2-4.定時 (9月比較)"/>
      <sheetName val="2-5.定時 (12月比較)"/>
      <sheetName val="3.知事"/>
      <sheetName val="4.県議"/>
      <sheetName val="4-2.支出制限額（県議）"/>
      <sheetName val="5.18区（参院選時使用）"/>
      <sheetName val="5-2.18区 (定時前回)"/>
      <sheetName val="5-2.18区 (定時前回) (起案用)"/>
      <sheetName val="5-2〔出力用〕"/>
      <sheetName val="5-3.18区 (定時３月）"/>
      <sheetName val="5-4.18区 (定時６月）"/>
      <sheetName val="5-5.18区 (定時９月）"/>
      <sheetName val="5-6.18区 (定時12月）"/>
      <sheetName val="6.衆議"/>
      <sheetName val="6.衆議 (2)"/>
      <sheetName val="7.参議"/>
      <sheetName val="8-1.50分の1"/>
      <sheetName val="8-2.3分の1(区) "/>
      <sheetName val="8-3.3分の1"/>
      <sheetName val="8-4.法定署名数（起案）"/>
      <sheetName val="9-1.受信票(県議)"/>
      <sheetName val="9-2.受信票(他)"/>
      <sheetName val="9-3.受信票(統一後半)"/>
      <sheetName val="10.記者資料(定時前回)"/>
      <sheetName val="10.記者資料(定時前回) (起案用)"/>
      <sheetName val="10.記者資料(定時前回) (2)"/>
      <sheetName val="10.記者資料(定時3月)"/>
      <sheetName val="10-3.記者資料(定時6月)"/>
      <sheetName val="10-3.記者資料(定時6月)起案用"/>
      <sheetName val="10-4.記者資料(定時9月)"/>
      <sheetName val="10-4.記者資料(定時9月) 起案用"/>
      <sheetName val="10-5.記者資料(定時3月)"/>
      <sheetName val="10-5.記者資料(定時3月) (起案用)"/>
      <sheetName val="10-5.記者資料(定時12月)"/>
      <sheetName val="10-5.記者資料(定時12月) (起案用)"/>
      <sheetName val="11.記者資料(衆議)"/>
      <sheetName val="12.記者資料(参議)"/>
      <sheetName val="12.記者資料(知事) "/>
      <sheetName val="12.記者資料(県議) "/>
      <sheetName val="13.記者資料(県議補)"/>
      <sheetName val="14.発表用(衆議)"/>
      <sheetName val="14.発表用(参議)"/>
      <sheetName val="14.発表用(参補)"/>
      <sheetName val="14.発表用(知事) "/>
      <sheetName val="14.発表用(県議) "/>
      <sheetName val="15.ホームページ用"/>
      <sheetName val="10.記者資料(定時前回) (3)"/>
      <sheetName val="2.定時（前回比較） (2)"/>
      <sheetName val="5-2.18区 (定時前回) (2)"/>
      <sheetName val="10.記者資料(定時前回) (4)"/>
      <sheetName val="Sheet1"/>
      <sheetName val="Sheet2"/>
      <sheetName val="Sheet3"/>
      <sheetName val="10-3.記者資料(定時6月) (2)"/>
    </sheetNames>
    <sheetDataSet>
      <sheetData sheetId="0">
        <row r="3">
          <cell r="B3">
            <v>42796</v>
          </cell>
          <cell r="E3">
            <v>42706</v>
          </cell>
        </row>
        <row r="5">
          <cell r="B5">
            <v>121919</v>
          </cell>
          <cell r="C5">
            <v>113014</v>
          </cell>
          <cell r="E5">
            <v>122143</v>
          </cell>
          <cell r="F5">
            <v>113015</v>
          </cell>
        </row>
        <row r="6">
          <cell r="B6">
            <v>99902</v>
          </cell>
          <cell r="C6">
            <v>97489</v>
          </cell>
          <cell r="E6">
            <v>99967</v>
          </cell>
          <cell r="F6">
            <v>97429</v>
          </cell>
        </row>
        <row r="7">
          <cell r="B7">
            <v>40743</v>
          </cell>
          <cell r="C7">
            <v>40998</v>
          </cell>
          <cell r="E7">
            <v>40840</v>
          </cell>
          <cell r="F7">
            <v>40986</v>
          </cell>
        </row>
        <row r="8">
          <cell r="B8">
            <v>61912</v>
          </cell>
          <cell r="C8">
            <v>55944</v>
          </cell>
          <cell r="E8">
            <v>61980</v>
          </cell>
          <cell r="F8">
            <v>55992</v>
          </cell>
        </row>
        <row r="9">
          <cell r="B9">
            <v>83168</v>
          </cell>
          <cell r="C9">
            <v>82687</v>
          </cell>
          <cell r="E9">
            <v>83322</v>
          </cell>
          <cell r="F9">
            <v>82840</v>
          </cell>
        </row>
        <row r="10">
          <cell r="B10">
            <v>88674</v>
          </cell>
          <cell r="C10">
            <v>93917</v>
          </cell>
          <cell r="E10">
            <v>88791</v>
          </cell>
          <cell r="F10">
            <v>93984</v>
          </cell>
        </row>
        <row r="11">
          <cell r="B11">
            <v>85053</v>
          </cell>
          <cell r="C11">
            <v>87447</v>
          </cell>
          <cell r="E11">
            <v>85183</v>
          </cell>
          <cell r="F11">
            <v>87447</v>
          </cell>
        </row>
        <row r="12">
          <cell r="B12">
            <v>101970</v>
          </cell>
          <cell r="C12">
            <v>107666</v>
          </cell>
          <cell r="E12">
            <v>102286</v>
          </cell>
          <cell r="F12">
            <v>107769</v>
          </cell>
        </row>
        <row r="13">
          <cell r="B13">
            <v>68994</v>
          </cell>
          <cell r="C13">
            <v>71541</v>
          </cell>
          <cell r="E13">
            <v>69049</v>
          </cell>
          <cell r="F13">
            <v>71699</v>
          </cell>
        </row>
        <row r="14">
          <cell r="B14">
            <v>82863</v>
          </cell>
          <cell r="C14">
            <v>86807</v>
          </cell>
          <cell r="E14">
            <v>83103</v>
          </cell>
          <cell r="F14">
            <v>86936</v>
          </cell>
        </row>
        <row r="15">
          <cell r="B15">
            <v>141755</v>
          </cell>
          <cell r="C15">
            <v>143169</v>
          </cell>
          <cell r="E15">
            <v>141719</v>
          </cell>
          <cell r="F15">
            <v>143052</v>
          </cell>
        </row>
        <row r="16">
          <cell r="B16">
            <v>73009</v>
          </cell>
          <cell r="C16">
            <v>74964</v>
          </cell>
          <cell r="E16">
            <v>72958</v>
          </cell>
          <cell r="F16">
            <v>74992</v>
          </cell>
        </row>
        <row r="17">
          <cell r="B17">
            <v>122426</v>
          </cell>
          <cell r="C17">
            <v>131331</v>
          </cell>
          <cell r="E17">
            <v>122444</v>
          </cell>
          <cell r="F17">
            <v>131225</v>
          </cell>
        </row>
        <row r="18">
          <cell r="B18">
            <v>82802</v>
          </cell>
          <cell r="C18">
            <v>84211</v>
          </cell>
          <cell r="E18">
            <v>82807</v>
          </cell>
          <cell r="F18">
            <v>84104</v>
          </cell>
        </row>
        <row r="19">
          <cell r="B19">
            <v>112282</v>
          </cell>
          <cell r="C19">
            <v>116455</v>
          </cell>
          <cell r="E19">
            <v>112285</v>
          </cell>
          <cell r="F19">
            <v>116402</v>
          </cell>
        </row>
        <row r="20">
          <cell r="B20">
            <v>50261</v>
          </cell>
          <cell r="C20">
            <v>53024</v>
          </cell>
          <cell r="E20">
            <v>50381</v>
          </cell>
          <cell r="F20">
            <v>53008</v>
          </cell>
        </row>
        <row r="21">
          <cell r="B21">
            <v>63032</v>
          </cell>
          <cell r="C21">
            <v>66007</v>
          </cell>
          <cell r="E21">
            <v>63088</v>
          </cell>
          <cell r="F21">
            <v>66058</v>
          </cell>
        </row>
        <row r="22">
          <cell r="B22">
            <v>50976</v>
          </cell>
          <cell r="C22">
            <v>53240</v>
          </cell>
          <cell r="E22">
            <v>50995</v>
          </cell>
          <cell r="F22">
            <v>53257</v>
          </cell>
        </row>
        <row r="24">
          <cell r="B24">
            <v>101336</v>
          </cell>
          <cell r="C24">
            <v>83972</v>
          </cell>
          <cell r="E24">
            <v>101330</v>
          </cell>
          <cell r="F24">
            <v>83993</v>
          </cell>
        </row>
        <row r="25">
          <cell r="B25">
            <v>68809</v>
          </cell>
          <cell r="C25">
            <v>65693</v>
          </cell>
          <cell r="E25">
            <v>68694</v>
          </cell>
          <cell r="F25">
            <v>65633</v>
          </cell>
        </row>
        <row r="27">
          <cell r="B27">
            <v>93717</v>
          </cell>
          <cell r="C27">
            <v>92686</v>
          </cell>
          <cell r="E27">
            <v>93821</v>
          </cell>
          <cell r="F27">
            <v>92762</v>
          </cell>
        </row>
        <row r="28">
          <cell r="B28">
            <v>91343</v>
          </cell>
          <cell r="C28">
            <v>94707</v>
          </cell>
          <cell r="E28">
            <v>91285</v>
          </cell>
          <cell r="F28">
            <v>94401</v>
          </cell>
        </row>
        <row r="29">
          <cell r="B29">
            <v>89430</v>
          </cell>
          <cell r="C29">
            <v>85186</v>
          </cell>
          <cell r="E29">
            <v>89548</v>
          </cell>
          <cell r="F29">
            <v>85185</v>
          </cell>
        </row>
        <row r="30">
          <cell r="B30">
            <v>69809</v>
          </cell>
          <cell r="C30">
            <v>74059</v>
          </cell>
          <cell r="E30">
            <v>69847</v>
          </cell>
          <cell r="F30">
            <v>74004</v>
          </cell>
        </row>
        <row r="36">
          <cell r="B36">
            <v>172934</v>
          </cell>
          <cell r="C36">
            <v>175478</v>
          </cell>
          <cell r="E36">
            <v>173441</v>
          </cell>
          <cell r="F36">
            <v>175906</v>
          </cell>
        </row>
        <row r="37">
          <cell r="B37">
            <v>107261</v>
          </cell>
          <cell r="C37">
            <v>107467</v>
          </cell>
          <cell r="E37">
            <v>107309</v>
          </cell>
          <cell r="F37">
            <v>107486</v>
          </cell>
        </row>
        <row r="38">
          <cell r="B38">
            <v>70224</v>
          </cell>
          <cell r="C38">
            <v>79543</v>
          </cell>
          <cell r="E38">
            <v>70322</v>
          </cell>
          <cell r="F38">
            <v>79618</v>
          </cell>
        </row>
        <row r="39">
          <cell r="B39">
            <v>174340</v>
          </cell>
          <cell r="C39">
            <v>179243</v>
          </cell>
          <cell r="E39">
            <v>174170</v>
          </cell>
          <cell r="F39">
            <v>179009</v>
          </cell>
        </row>
        <row r="40">
          <cell r="B40">
            <v>79615</v>
          </cell>
          <cell r="C40">
            <v>84160</v>
          </cell>
          <cell r="E40">
            <v>79638</v>
          </cell>
          <cell r="F40">
            <v>84254</v>
          </cell>
        </row>
        <row r="41">
          <cell r="B41">
            <v>97686</v>
          </cell>
          <cell r="C41">
            <v>103331</v>
          </cell>
          <cell r="E41">
            <v>97641</v>
          </cell>
          <cell r="F41">
            <v>103251</v>
          </cell>
        </row>
        <row r="42">
          <cell r="B42">
            <v>23680</v>
          </cell>
          <cell r="C42">
            <v>27357</v>
          </cell>
          <cell r="E42">
            <v>23701</v>
          </cell>
          <cell r="F42">
            <v>27362</v>
          </cell>
        </row>
        <row r="43">
          <cell r="B43">
            <v>19206</v>
          </cell>
          <cell r="C43">
            <v>20447</v>
          </cell>
          <cell r="E43">
            <v>19290</v>
          </cell>
          <cell r="F43">
            <v>20527</v>
          </cell>
        </row>
        <row r="44">
          <cell r="B44">
            <v>68130</v>
          </cell>
          <cell r="C44">
            <v>68128</v>
          </cell>
          <cell r="E44">
            <v>68179</v>
          </cell>
          <cell r="F44">
            <v>68157</v>
          </cell>
        </row>
        <row r="45">
          <cell r="B45">
            <v>95606</v>
          </cell>
          <cell r="C45">
            <v>89356</v>
          </cell>
          <cell r="E45">
            <v>95814</v>
          </cell>
          <cell r="F45">
            <v>89332</v>
          </cell>
        </row>
        <row r="46">
          <cell r="B46">
            <v>97457</v>
          </cell>
          <cell r="C46">
            <v>96726</v>
          </cell>
          <cell r="E46">
            <v>97417</v>
          </cell>
          <cell r="F46">
            <v>96642</v>
          </cell>
        </row>
        <row r="47">
          <cell r="B47">
            <v>42198</v>
          </cell>
          <cell r="C47">
            <v>41073</v>
          </cell>
          <cell r="E47">
            <v>42175</v>
          </cell>
          <cell r="F47">
            <v>41048</v>
          </cell>
        </row>
        <row r="48">
          <cell r="B48">
            <v>54139</v>
          </cell>
          <cell r="C48">
            <v>53611</v>
          </cell>
          <cell r="E48">
            <v>54112</v>
          </cell>
          <cell r="F48">
            <v>53615</v>
          </cell>
        </row>
        <row r="49">
          <cell r="B49">
            <v>54848</v>
          </cell>
          <cell r="C49">
            <v>53838</v>
          </cell>
          <cell r="E49">
            <v>54863</v>
          </cell>
          <cell r="F49">
            <v>53792</v>
          </cell>
        </row>
        <row r="50">
          <cell r="B50">
            <v>17927</v>
          </cell>
          <cell r="C50">
            <v>18584</v>
          </cell>
          <cell r="E50">
            <v>17962</v>
          </cell>
          <cell r="F50">
            <v>18625</v>
          </cell>
        </row>
        <row r="51">
          <cell r="B51">
            <v>34912</v>
          </cell>
          <cell r="C51">
            <v>33612</v>
          </cell>
          <cell r="E51">
            <v>34957</v>
          </cell>
          <cell r="F51">
            <v>33636</v>
          </cell>
        </row>
        <row r="52">
          <cell r="B52">
            <v>12934</v>
          </cell>
          <cell r="C52">
            <v>14875</v>
          </cell>
          <cell r="E52">
            <v>12944</v>
          </cell>
          <cell r="F52">
            <v>14876</v>
          </cell>
        </row>
        <row r="53">
          <cell r="B53">
            <v>20324</v>
          </cell>
          <cell r="C53">
            <v>19751</v>
          </cell>
          <cell r="E53">
            <v>20349</v>
          </cell>
          <cell r="F53">
            <v>19749</v>
          </cell>
        </row>
        <row r="54">
          <cell r="B54">
            <v>13689</v>
          </cell>
          <cell r="C54">
            <v>14517</v>
          </cell>
          <cell r="E54">
            <v>13682</v>
          </cell>
          <cell r="F54">
            <v>14519</v>
          </cell>
        </row>
        <row r="55">
          <cell r="B55">
            <v>12101</v>
          </cell>
          <cell r="C55">
            <v>13000</v>
          </cell>
          <cell r="E55">
            <v>12104</v>
          </cell>
          <cell r="F55">
            <v>13029</v>
          </cell>
        </row>
        <row r="57">
          <cell r="B57">
            <v>4048</v>
          </cell>
          <cell r="C57">
            <v>4035</v>
          </cell>
          <cell r="E57">
            <v>4046</v>
          </cell>
          <cell r="F57">
            <v>4034</v>
          </cell>
        </row>
        <row r="58">
          <cell r="B58">
            <v>7075</v>
          </cell>
          <cell r="C58">
            <v>7138</v>
          </cell>
          <cell r="E58">
            <v>7093</v>
          </cell>
          <cell r="F58">
            <v>7142</v>
          </cell>
        </row>
        <row r="59">
          <cell r="B59">
            <v>4859</v>
          </cell>
          <cell r="C59">
            <v>5004</v>
          </cell>
          <cell r="E59">
            <v>4871</v>
          </cell>
          <cell r="F59">
            <v>5001</v>
          </cell>
        </row>
        <row r="60">
          <cell r="B60">
            <v>4631</v>
          </cell>
          <cell r="C60">
            <v>4904</v>
          </cell>
          <cell r="E60">
            <v>4656</v>
          </cell>
          <cell r="F60">
            <v>4934</v>
          </cell>
        </row>
        <row r="61">
          <cell r="B61">
            <v>6867</v>
          </cell>
          <cell r="C61">
            <v>7104</v>
          </cell>
          <cell r="E61">
            <v>6853</v>
          </cell>
          <cell r="F61">
            <v>7095</v>
          </cell>
        </row>
        <row r="63">
          <cell r="B63">
            <v>5085</v>
          </cell>
          <cell r="C63">
            <v>5471</v>
          </cell>
          <cell r="E63">
            <v>5086</v>
          </cell>
          <cell r="F63">
            <v>5532</v>
          </cell>
        </row>
        <row r="64">
          <cell r="B64">
            <v>3149</v>
          </cell>
          <cell r="C64">
            <v>3622</v>
          </cell>
          <cell r="E64">
            <v>3154</v>
          </cell>
          <cell r="F64">
            <v>3633</v>
          </cell>
        </row>
        <row r="65">
          <cell r="B65">
            <v>10465</v>
          </cell>
          <cell r="C65">
            <v>12057</v>
          </cell>
          <cell r="E65">
            <v>10471</v>
          </cell>
          <cell r="F65">
            <v>12121</v>
          </cell>
        </row>
        <row r="67">
          <cell r="B67">
            <v>17329</v>
          </cell>
          <cell r="C67">
            <v>15794</v>
          </cell>
          <cell r="E67">
            <v>17406</v>
          </cell>
          <cell r="F67">
            <v>15828</v>
          </cell>
        </row>
        <row r="68">
          <cell r="B68">
            <v>1362</v>
          </cell>
          <cell r="C68">
            <v>1266</v>
          </cell>
          <cell r="E68">
            <v>1366</v>
          </cell>
          <cell r="F68">
            <v>1264</v>
          </cell>
        </row>
        <row r="81">
          <cell r="B81">
            <v>43965</v>
          </cell>
          <cell r="C81">
            <v>42417</v>
          </cell>
          <cell r="E81">
            <v>43972</v>
          </cell>
          <cell r="F81">
            <v>42437</v>
          </cell>
        </row>
        <row r="82">
          <cell r="B82">
            <v>113024</v>
          </cell>
          <cell r="C82">
            <v>110136</v>
          </cell>
          <cell r="E82">
            <v>113044</v>
          </cell>
          <cell r="F82">
            <v>110176</v>
          </cell>
        </row>
        <row r="83">
          <cell r="B83">
            <v>74144</v>
          </cell>
          <cell r="C83">
            <v>75382</v>
          </cell>
          <cell r="E83">
            <v>74187</v>
          </cell>
          <cell r="F83">
            <v>75419</v>
          </cell>
        </row>
        <row r="84">
          <cell r="B84">
            <v>29131</v>
          </cell>
          <cell r="C84">
            <v>28822</v>
          </cell>
          <cell r="E84">
            <v>29212</v>
          </cell>
          <cell r="F84">
            <v>28925</v>
          </cell>
        </row>
        <row r="85">
          <cell r="B85">
            <v>40202</v>
          </cell>
          <cell r="C85">
            <v>40612</v>
          </cell>
          <cell r="E85">
            <v>40335</v>
          </cell>
          <cell r="F85">
            <v>40697</v>
          </cell>
        </row>
        <row r="90">
          <cell r="B90">
            <v>70125</v>
          </cell>
          <cell r="C90">
            <v>69742</v>
          </cell>
          <cell r="E90">
            <v>70285</v>
          </cell>
          <cell r="F90">
            <v>69812</v>
          </cell>
        </row>
        <row r="91">
          <cell r="B91">
            <v>34216</v>
          </cell>
          <cell r="C91">
            <v>31034</v>
          </cell>
          <cell r="E91">
            <v>34223</v>
          </cell>
          <cell r="F91">
            <v>30965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Layout" zoomScale="90" zoomScaleSheetLayoutView="100" zoomScalePageLayoutView="90" workbookViewId="0" topLeftCell="A1">
      <selection activeCell="K11" sqref="K11"/>
    </sheetView>
  </sheetViews>
  <sheetFormatPr defaultColWidth="8.796875" defaultRowHeight="14.25"/>
  <cols>
    <col min="1" max="1" width="2.09765625" style="0" customWidth="1"/>
    <col min="2" max="2" width="10.59765625" style="0" customWidth="1"/>
    <col min="3" max="3" width="8.69921875" style="0" customWidth="1"/>
    <col min="4" max="4" width="11.09765625" style="0" customWidth="1"/>
    <col min="5" max="5" width="16.19921875" style="0" customWidth="1"/>
    <col min="6" max="6" width="3" style="0" customWidth="1"/>
    <col min="7" max="7" width="3.09765625" style="0" customWidth="1"/>
    <col min="8" max="8" width="14.69921875" style="0" customWidth="1"/>
    <col min="9" max="9" width="12.59765625" style="0" customWidth="1"/>
    <col min="10" max="10" width="8" style="0" customWidth="1"/>
    <col min="11" max="11" width="2.09765625" style="0" customWidth="1"/>
    <col min="12" max="12" width="12.59765625" style="0" customWidth="1"/>
    <col min="13" max="13" width="8.59765625" style="0" customWidth="1"/>
    <col min="14" max="14" width="15.5" style="0" customWidth="1"/>
    <col min="15" max="15" width="17.69921875" style="0" customWidth="1"/>
    <col min="16" max="16" width="17.5" style="0" customWidth="1"/>
  </cols>
  <sheetData>
    <row r="1" spans="2:16" ht="14.25" customHeight="1">
      <c r="B1" s="93">
        <v>42796</v>
      </c>
      <c r="C1" s="90"/>
      <c r="D1" s="91" t="s">
        <v>145</v>
      </c>
      <c r="E1" s="92"/>
      <c r="F1" s="44"/>
      <c r="G1" s="45"/>
      <c r="H1" s="94" t="s">
        <v>263</v>
      </c>
      <c r="I1" s="53"/>
      <c r="J1" s="45"/>
      <c r="O1" s="184" t="s">
        <v>266</v>
      </c>
      <c r="P1" s="184"/>
    </row>
    <row r="2" spans="15:16" ht="5.25" customHeight="1">
      <c r="O2" s="95"/>
      <c r="P2" s="185" t="s">
        <v>265</v>
      </c>
    </row>
    <row r="3" spans="15:16" ht="3.75" customHeight="1">
      <c r="O3" s="96"/>
      <c r="P3" s="185"/>
    </row>
    <row r="4" spans="1:16" ht="15.75" customHeight="1">
      <c r="A4" s="33" t="s">
        <v>146</v>
      </c>
      <c r="B4" s="45"/>
      <c r="C4" s="45"/>
      <c r="D4" s="45"/>
      <c r="E4" s="45"/>
      <c r="F4" s="45"/>
      <c r="G4" s="45"/>
      <c r="H4" s="45"/>
      <c r="I4" s="45"/>
      <c r="J4" s="52"/>
      <c r="K4" s="41" t="s">
        <v>147</v>
      </c>
      <c r="O4" s="97"/>
      <c r="P4" s="185"/>
    </row>
    <row r="5" spans="2:16" ht="21" customHeight="1">
      <c r="B5" s="43" t="s">
        <v>150</v>
      </c>
      <c r="C5" s="10"/>
      <c r="D5" s="45"/>
      <c r="E5" s="52" t="s">
        <v>151</v>
      </c>
      <c r="F5" s="44"/>
      <c r="G5" s="10" t="s">
        <v>148</v>
      </c>
      <c r="H5" s="43"/>
      <c r="I5" s="38" t="s">
        <v>149</v>
      </c>
      <c r="J5" s="38"/>
      <c r="K5" s="35"/>
      <c r="L5" s="68"/>
      <c r="M5" s="40" t="s">
        <v>152</v>
      </c>
      <c r="N5" s="52" t="s">
        <v>153</v>
      </c>
      <c r="O5" s="52" t="s">
        <v>154</v>
      </c>
      <c r="P5" s="52" t="s">
        <v>155</v>
      </c>
    </row>
    <row r="6" spans="1:16" ht="15.75" customHeight="1">
      <c r="A6" s="35"/>
      <c r="B6" s="42">
        <v>42796</v>
      </c>
      <c r="C6" s="42"/>
      <c r="D6" s="46"/>
      <c r="E6" s="42">
        <v>42706</v>
      </c>
      <c r="F6" s="46"/>
      <c r="G6" s="42"/>
      <c r="H6" s="42"/>
      <c r="I6" s="48"/>
      <c r="J6" s="49"/>
      <c r="K6" s="35"/>
      <c r="L6" s="81" t="s">
        <v>188</v>
      </c>
      <c r="M6" s="55" t="s">
        <v>156</v>
      </c>
      <c r="N6" s="34">
        <v>428061</v>
      </c>
      <c r="O6" s="34">
        <v>428759</v>
      </c>
      <c r="P6" s="34">
        <v>-698</v>
      </c>
    </row>
    <row r="7" spans="1:16" ht="15.75" customHeight="1">
      <c r="A7" s="35"/>
      <c r="B7" s="47">
        <v>7599924</v>
      </c>
      <c r="C7" s="10"/>
      <c r="D7" s="51"/>
      <c r="E7" s="47">
        <v>7603817</v>
      </c>
      <c r="F7" s="51"/>
      <c r="G7" s="47">
        <v>-3893</v>
      </c>
      <c r="H7" s="47"/>
      <c r="I7" s="54">
        <v>-0.0512</v>
      </c>
      <c r="K7" s="35"/>
      <c r="L7" s="81" t="s">
        <v>189</v>
      </c>
      <c r="M7" s="55" t="s">
        <v>156</v>
      </c>
      <c r="N7" s="34">
        <v>430187</v>
      </c>
      <c r="O7" s="34">
        <v>430763</v>
      </c>
      <c r="P7" s="34">
        <v>-576</v>
      </c>
    </row>
    <row r="8" spans="1:16" ht="15.75" customHeight="1">
      <c r="A8" s="35"/>
      <c r="K8" s="35"/>
      <c r="L8" s="81" t="s">
        <v>190</v>
      </c>
      <c r="M8" s="55" t="s">
        <v>156</v>
      </c>
      <c r="N8" s="34">
        <v>432324</v>
      </c>
      <c r="O8" s="34">
        <v>432554</v>
      </c>
      <c r="P8" s="34">
        <v>-230</v>
      </c>
    </row>
    <row r="9" spans="1:16" ht="15.75" customHeight="1">
      <c r="A9" s="35" t="s">
        <v>157</v>
      </c>
      <c r="K9" s="35"/>
      <c r="L9" s="81" t="s">
        <v>191</v>
      </c>
      <c r="M9" s="55" t="s">
        <v>156</v>
      </c>
      <c r="N9" s="34">
        <v>331898</v>
      </c>
      <c r="O9" s="34">
        <v>332212</v>
      </c>
      <c r="P9" s="34">
        <v>-314</v>
      </c>
    </row>
    <row r="10" spans="1:16" ht="15.75" customHeight="1">
      <c r="A10" s="35"/>
      <c r="B10" s="33" t="s">
        <v>158</v>
      </c>
      <c r="C10" s="33" t="s">
        <v>170</v>
      </c>
      <c r="D10" s="33"/>
      <c r="E10" s="36">
        <v>353583</v>
      </c>
      <c r="F10" s="36"/>
      <c r="G10" s="36"/>
      <c r="H10" s="36"/>
      <c r="I10" s="33"/>
      <c r="K10" s="35"/>
      <c r="L10" s="81" t="s">
        <v>192</v>
      </c>
      <c r="M10" s="55" t="s">
        <v>156</v>
      </c>
      <c r="N10" s="34">
        <v>461992</v>
      </c>
      <c r="O10" s="34">
        <v>462085</v>
      </c>
      <c r="P10" s="34">
        <v>-93</v>
      </c>
    </row>
    <row r="11" spans="1:16" ht="15.75" customHeight="1">
      <c r="A11" s="35"/>
      <c r="B11" s="33" t="s">
        <v>159</v>
      </c>
      <c r="C11" s="33" t="s">
        <v>169</v>
      </c>
      <c r="D11" s="33"/>
      <c r="E11" s="36">
        <v>348412</v>
      </c>
      <c r="F11" s="36"/>
      <c r="G11" s="36"/>
      <c r="H11" s="36"/>
      <c r="K11" s="35"/>
      <c r="L11" s="81" t="s">
        <v>193</v>
      </c>
      <c r="M11" s="55" t="s">
        <v>156</v>
      </c>
      <c r="N11" s="34">
        <v>382136</v>
      </c>
      <c r="O11" s="34">
        <v>382685</v>
      </c>
      <c r="P11" s="34">
        <v>-549</v>
      </c>
    </row>
    <row r="12" spans="1:16" ht="15.75" customHeight="1">
      <c r="A12" s="35"/>
      <c r="B12" s="33" t="s">
        <v>160</v>
      </c>
      <c r="C12" s="33" t="s">
        <v>250</v>
      </c>
      <c r="D12" s="33"/>
      <c r="E12" s="36">
        <v>284924</v>
      </c>
      <c r="F12" s="36"/>
      <c r="G12" s="36"/>
      <c r="H12" s="36"/>
      <c r="K12" s="35"/>
      <c r="L12" s="81" t="s">
        <v>194</v>
      </c>
      <c r="M12" s="55" t="s">
        <v>156</v>
      </c>
      <c r="N12" s="34">
        <v>451937</v>
      </c>
      <c r="O12" s="34">
        <v>451682</v>
      </c>
      <c r="P12" s="34">
        <v>255</v>
      </c>
    </row>
    <row r="13" spans="1:16" ht="15.75" customHeight="1">
      <c r="A13" s="35"/>
      <c r="B13" s="33" t="s">
        <v>161</v>
      </c>
      <c r="C13" s="33" t="s">
        <v>251</v>
      </c>
      <c r="D13" s="33"/>
      <c r="E13" s="36">
        <v>253757</v>
      </c>
      <c r="F13" s="36"/>
      <c r="G13" s="36"/>
      <c r="H13" s="36"/>
      <c r="K13" s="35"/>
      <c r="L13" s="81" t="s">
        <v>195</v>
      </c>
      <c r="M13" s="55" t="s">
        <v>156</v>
      </c>
      <c r="N13" s="34">
        <v>401730</v>
      </c>
      <c r="O13" s="34">
        <v>401619</v>
      </c>
      <c r="P13" s="34">
        <v>111</v>
      </c>
    </row>
    <row r="14" spans="1:16" ht="15.75" customHeight="1">
      <c r="A14" s="35"/>
      <c r="B14" s="33" t="s">
        <v>162</v>
      </c>
      <c r="C14" s="33" t="s">
        <v>244</v>
      </c>
      <c r="D14" s="33"/>
      <c r="E14" s="36">
        <v>234933</v>
      </c>
      <c r="F14" s="36"/>
      <c r="G14" s="36"/>
      <c r="H14" s="36"/>
      <c r="K14" s="35"/>
      <c r="L14" s="81" t="s">
        <v>196</v>
      </c>
      <c r="M14" s="55" t="s">
        <v>156</v>
      </c>
      <c r="N14" s="34">
        <v>318484</v>
      </c>
      <c r="O14" s="34">
        <v>318584</v>
      </c>
      <c r="P14" s="34">
        <v>-100</v>
      </c>
    </row>
    <row r="15" spans="1:16" ht="15.75" customHeight="1">
      <c r="A15" s="35"/>
      <c r="K15" s="35"/>
      <c r="L15" s="81" t="s">
        <v>197</v>
      </c>
      <c r="M15" s="55" t="s">
        <v>156</v>
      </c>
      <c r="N15" s="34">
        <v>459677</v>
      </c>
      <c r="O15" s="34">
        <v>459747</v>
      </c>
      <c r="P15" s="34">
        <v>-70</v>
      </c>
    </row>
    <row r="16" spans="1:16" ht="15.75" customHeight="1">
      <c r="A16" s="35" t="s">
        <v>163</v>
      </c>
      <c r="B16" s="33"/>
      <c r="C16" s="33"/>
      <c r="D16" s="33"/>
      <c r="E16" s="36"/>
      <c r="F16" s="36"/>
      <c r="G16" s="36"/>
      <c r="H16" s="36"/>
      <c r="K16" s="35"/>
      <c r="L16" s="81" t="s">
        <v>198</v>
      </c>
      <c r="M16" s="55" t="s">
        <v>156</v>
      </c>
      <c r="N16" s="34">
        <v>388065</v>
      </c>
      <c r="O16" s="34">
        <v>389164</v>
      </c>
      <c r="P16" s="34">
        <v>-1099</v>
      </c>
    </row>
    <row r="17" spans="1:16" ht="15.75" customHeight="1">
      <c r="A17" s="35"/>
      <c r="B17" s="33" t="s">
        <v>158</v>
      </c>
      <c r="C17" s="33" t="s">
        <v>170</v>
      </c>
      <c r="D17" s="33"/>
      <c r="E17" s="36">
        <v>404</v>
      </c>
      <c r="F17" s="36"/>
      <c r="G17" s="36"/>
      <c r="H17" s="36"/>
      <c r="K17" s="35"/>
      <c r="L17" s="81" t="s">
        <v>199</v>
      </c>
      <c r="M17" s="55" t="s">
        <v>156</v>
      </c>
      <c r="N17" s="34">
        <v>393658</v>
      </c>
      <c r="O17" s="34">
        <v>393277</v>
      </c>
      <c r="P17" s="34">
        <v>381</v>
      </c>
    </row>
    <row r="18" spans="1:16" ht="15.75" customHeight="1">
      <c r="A18" s="35"/>
      <c r="B18" s="33" t="s">
        <v>159</v>
      </c>
      <c r="C18" s="33" t="s">
        <v>255</v>
      </c>
      <c r="D18" s="33"/>
      <c r="E18" s="36">
        <v>364</v>
      </c>
      <c r="F18" s="36"/>
      <c r="G18" s="36"/>
      <c r="H18" s="36"/>
      <c r="K18" s="35"/>
      <c r="L18" s="81" t="s">
        <v>200</v>
      </c>
      <c r="M18" s="55" t="s">
        <v>156</v>
      </c>
      <c r="N18" s="34">
        <v>479143</v>
      </c>
      <c r="O18" s="34">
        <v>479034</v>
      </c>
      <c r="P18" s="34">
        <v>109</v>
      </c>
    </row>
    <row r="19" spans="1:16" ht="15.75" customHeight="1">
      <c r="A19" s="35"/>
      <c r="B19" s="33" t="s">
        <v>160</v>
      </c>
      <c r="C19" s="33" t="s">
        <v>253</v>
      </c>
      <c r="D19" s="33"/>
      <c r="E19" s="36">
        <v>175</v>
      </c>
      <c r="F19" s="36"/>
      <c r="G19" s="36"/>
      <c r="H19" s="36"/>
      <c r="K19" s="35"/>
      <c r="L19" s="81" t="s">
        <v>201</v>
      </c>
      <c r="M19" s="55" t="s">
        <v>156</v>
      </c>
      <c r="N19" s="34">
        <v>459068</v>
      </c>
      <c r="O19" s="34">
        <v>459235</v>
      </c>
      <c r="P19" s="34">
        <v>-167</v>
      </c>
    </row>
    <row r="20" spans="1:16" ht="15.75" customHeight="1">
      <c r="A20" s="35"/>
      <c r="B20" s="33" t="s">
        <v>161</v>
      </c>
      <c r="C20" s="33" t="s">
        <v>250</v>
      </c>
      <c r="D20" s="33"/>
      <c r="E20" s="36">
        <v>153</v>
      </c>
      <c r="F20" s="36"/>
      <c r="G20" s="36"/>
      <c r="H20" s="36"/>
      <c r="K20" s="35"/>
      <c r="L20" s="81" t="s">
        <v>202</v>
      </c>
      <c r="M20" s="55" t="s">
        <v>156</v>
      </c>
      <c r="N20" s="34">
        <v>469052</v>
      </c>
      <c r="O20" s="34">
        <v>469021</v>
      </c>
      <c r="P20" s="34">
        <v>31</v>
      </c>
    </row>
    <row r="21" spans="1:16" ht="15.75" customHeight="1">
      <c r="A21" s="35"/>
      <c r="B21" s="33" t="s">
        <v>178</v>
      </c>
      <c r="C21" s="33" t="s">
        <v>171</v>
      </c>
      <c r="D21" s="33"/>
      <c r="E21" s="36">
        <v>125</v>
      </c>
      <c r="F21" s="36"/>
      <c r="G21" s="36"/>
      <c r="H21" s="36"/>
      <c r="K21" s="35"/>
      <c r="L21" s="81" t="s">
        <v>203</v>
      </c>
      <c r="M21" s="55" t="s">
        <v>156</v>
      </c>
      <c r="N21" s="34">
        <v>442751</v>
      </c>
      <c r="O21" s="34">
        <v>443402</v>
      </c>
      <c r="P21" s="34">
        <v>-651</v>
      </c>
    </row>
    <row r="22" spans="1:16" ht="15.75" customHeight="1">
      <c r="A22" s="35"/>
      <c r="K22" s="35"/>
      <c r="L22" s="81" t="s">
        <v>204</v>
      </c>
      <c r="M22" s="55" t="s">
        <v>156</v>
      </c>
      <c r="N22" s="34">
        <v>432058</v>
      </c>
      <c r="O22" s="34">
        <v>432537</v>
      </c>
      <c r="P22" s="34">
        <v>-479</v>
      </c>
    </row>
    <row r="23" spans="1:16" ht="15.75" customHeight="1">
      <c r="A23" s="41" t="s">
        <v>164</v>
      </c>
      <c r="K23" s="35"/>
      <c r="L23" s="81" t="s">
        <v>205</v>
      </c>
      <c r="M23" s="55" t="s">
        <v>180</v>
      </c>
      <c r="N23" s="34">
        <v>437703</v>
      </c>
      <c r="O23" s="34">
        <v>437457</v>
      </c>
      <c r="P23" s="34">
        <v>246</v>
      </c>
    </row>
    <row r="24" spans="1:16" ht="15.75" customHeight="1">
      <c r="A24" s="35"/>
      <c r="B24" s="33" t="s">
        <v>158</v>
      </c>
      <c r="C24" s="33" t="s">
        <v>255</v>
      </c>
      <c r="D24" s="33"/>
      <c r="E24" s="37">
        <v>0.19603</v>
      </c>
      <c r="F24" s="37"/>
      <c r="G24" s="57" t="s">
        <v>165</v>
      </c>
      <c r="H24" s="56">
        <v>364</v>
      </c>
      <c r="I24" s="50"/>
      <c r="K24" s="35"/>
      <c r="L24" s="33"/>
      <c r="M24" s="55"/>
      <c r="N24" s="34"/>
      <c r="O24" s="34"/>
      <c r="P24" s="34"/>
    </row>
    <row r="25" spans="1:16" ht="15.75" customHeight="1">
      <c r="A25" s="35"/>
      <c r="B25" s="33" t="s">
        <v>159</v>
      </c>
      <c r="C25" s="33" t="s">
        <v>174</v>
      </c>
      <c r="D25" s="33"/>
      <c r="E25" s="37">
        <v>0.1649</v>
      </c>
      <c r="F25" s="37"/>
      <c r="G25" s="57" t="s">
        <v>165</v>
      </c>
      <c r="H25" s="56">
        <v>23</v>
      </c>
      <c r="I25" s="50"/>
      <c r="K25" s="35"/>
      <c r="L25" s="82" t="s">
        <v>206</v>
      </c>
      <c r="M25" s="55" t="s">
        <v>15</v>
      </c>
      <c r="N25" s="34">
        <v>949990</v>
      </c>
      <c r="O25" s="34">
        <v>950477</v>
      </c>
      <c r="P25" s="34">
        <v>-487</v>
      </c>
    </row>
    <row r="26" spans="1:11" ht="15.75" customHeight="1">
      <c r="A26" s="35"/>
      <c r="B26" s="33" t="s">
        <v>160</v>
      </c>
      <c r="C26" s="33" t="s">
        <v>253</v>
      </c>
      <c r="D26" s="33"/>
      <c r="E26" s="37">
        <v>0.13028</v>
      </c>
      <c r="F26" s="37"/>
      <c r="G26" s="57" t="s">
        <v>165</v>
      </c>
      <c r="H26" s="56">
        <v>175</v>
      </c>
      <c r="I26" s="50"/>
      <c r="K26" s="35"/>
    </row>
    <row r="27" spans="1:12" ht="15.75" customHeight="1">
      <c r="A27" s="35"/>
      <c r="B27" s="33" t="s">
        <v>161</v>
      </c>
      <c r="C27" s="33" t="s">
        <v>170</v>
      </c>
      <c r="D27" s="33"/>
      <c r="E27" s="37">
        <v>0.11439</v>
      </c>
      <c r="F27" s="37"/>
      <c r="G27" s="57" t="s">
        <v>165</v>
      </c>
      <c r="H27" s="56">
        <v>404</v>
      </c>
      <c r="I27" s="50"/>
      <c r="K27" s="35"/>
      <c r="L27" t="s">
        <v>166</v>
      </c>
    </row>
    <row r="28" spans="1:16" ht="15.75" customHeight="1">
      <c r="A28" s="35"/>
      <c r="B28" s="33" t="s">
        <v>179</v>
      </c>
      <c r="C28" s="33" t="s">
        <v>172</v>
      </c>
      <c r="D28" s="33"/>
      <c r="E28" s="37">
        <v>0.0639</v>
      </c>
      <c r="F28" s="37"/>
      <c r="G28" s="57" t="s">
        <v>165</v>
      </c>
      <c r="H28" s="56">
        <v>124</v>
      </c>
      <c r="I28" s="50"/>
      <c r="K28" s="35"/>
      <c r="L28" s="181" t="s">
        <v>176</v>
      </c>
      <c r="M28" s="181"/>
      <c r="N28" s="181"/>
      <c r="O28" s="181"/>
      <c r="P28" s="181"/>
    </row>
    <row r="29" spans="1:16" ht="15.75" customHeight="1">
      <c r="A29" s="35"/>
      <c r="C29" s="59"/>
      <c r="E29" s="37"/>
      <c r="G29" s="57"/>
      <c r="H29" s="56"/>
      <c r="K29" s="35"/>
      <c r="L29" s="181" t="s">
        <v>243</v>
      </c>
      <c r="M29" s="181"/>
      <c r="N29" s="181"/>
      <c r="O29" s="181"/>
      <c r="P29" s="181"/>
    </row>
    <row r="30" spans="1:16" ht="15.75" customHeight="1">
      <c r="A30" s="35" t="s">
        <v>187</v>
      </c>
      <c r="G30" s="57"/>
      <c r="H30" s="55"/>
      <c r="K30" s="35"/>
      <c r="L30" s="182"/>
      <c r="M30" s="183"/>
      <c r="N30" s="183"/>
      <c r="O30" s="183"/>
      <c r="P30" s="183"/>
    </row>
    <row r="31" spans="1:16" ht="15.75" customHeight="1">
      <c r="A31" s="35"/>
      <c r="C31" s="10"/>
      <c r="D31" s="40" t="s">
        <v>167</v>
      </c>
      <c r="E31" s="40" t="s">
        <v>168</v>
      </c>
      <c r="F31" s="38"/>
      <c r="G31" s="38"/>
      <c r="H31" s="52"/>
      <c r="I31" s="52"/>
      <c r="K31" s="35"/>
      <c r="L31" s="183"/>
      <c r="M31" s="183"/>
      <c r="N31" s="183"/>
      <c r="O31" s="183"/>
      <c r="P31" s="183"/>
    </row>
    <row r="32" spans="1:12" ht="16.5" customHeight="1">
      <c r="A32" s="35"/>
      <c r="B32" t="s">
        <v>169</v>
      </c>
      <c r="D32" s="34">
        <v>-935</v>
      </c>
      <c r="E32" s="39">
        <v>-0.26764</v>
      </c>
      <c r="F32" s="34"/>
      <c r="G32" s="34"/>
      <c r="H32" s="39"/>
      <c r="I32" s="39"/>
      <c r="K32" s="35"/>
      <c r="L32" s="66" t="s">
        <v>181</v>
      </c>
    </row>
    <row r="33" spans="1:12" ht="16.5" customHeight="1">
      <c r="A33" s="35"/>
      <c r="B33" t="s">
        <v>247</v>
      </c>
      <c r="D33" s="34">
        <v>-419</v>
      </c>
      <c r="E33" s="39">
        <v>-0.19947</v>
      </c>
      <c r="F33" s="34"/>
      <c r="G33" s="34"/>
      <c r="H33" s="39"/>
      <c r="I33" s="39"/>
      <c r="L33" s="63" t="s">
        <v>182</v>
      </c>
    </row>
    <row r="34" spans="1:16" ht="16.5" customHeight="1">
      <c r="A34" s="35"/>
      <c r="B34" t="s">
        <v>249</v>
      </c>
      <c r="D34" s="34">
        <v>-369</v>
      </c>
      <c r="E34" s="39">
        <v>-0.21701</v>
      </c>
      <c r="F34" s="34"/>
      <c r="G34" s="34"/>
      <c r="H34" s="39"/>
      <c r="I34" s="39"/>
      <c r="L34" s="67" t="s">
        <v>183</v>
      </c>
      <c r="M34" s="67"/>
      <c r="N34" s="38" t="s">
        <v>184</v>
      </c>
      <c r="O34" s="38" t="s">
        <v>185</v>
      </c>
      <c r="P34" s="38" t="s">
        <v>186</v>
      </c>
    </row>
    <row r="35" spans="1:16" ht="16.5" customHeight="1">
      <c r="A35" s="35"/>
      <c r="B35" t="s">
        <v>245</v>
      </c>
      <c r="D35" s="34">
        <v>-307</v>
      </c>
      <c r="E35" s="39">
        <v>-0.18476</v>
      </c>
      <c r="F35" s="34"/>
      <c r="G35" s="34"/>
      <c r="H35" s="39"/>
      <c r="I35" s="39"/>
      <c r="L35" s="89" t="s">
        <v>264</v>
      </c>
      <c r="M35" s="89"/>
      <c r="N35" s="89" t="s">
        <v>262</v>
      </c>
      <c r="O35" s="58"/>
      <c r="P35" s="58"/>
    </row>
    <row r="36" spans="2:16" ht="16.5" customHeight="1">
      <c r="B36" t="s">
        <v>257</v>
      </c>
      <c r="D36" s="34">
        <v>-298</v>
      </c>
      <c r="E36" s="39">
        <v>-0.12921</v>
      </c>
      <c r="L36" s="72">
        <v>11626</v>
      </c>
      <c r="M36" s="40"/>
      <c r="N36" s="72">
        <v>11714</v>
      </c>
      <c r="O36" s="72">
        <v>-88</v>
      </c>
      <c r="P36" s="73">
        <v>-0.00751237835069148</v>
      </c>
    </row>
    <row r="37" spans="2:16" ht="16.5" customHeight="1">
      <c r="B37" t="s">
        <v>244</v>
      </c>
      <c r="D37" s="34">
        <v>-225</v>
      </c>
      <c r="E37" s="39">
        <v>-0.09568</v>
      </c>
      <c r="K37" s="38"/>
      <c r="L37" s="72"/>
      <c r="M37" s="40"/>
      <c r="N37" s="72"/>
      <c r="O37" s="72"/>
      <c r="P37" s="73"/>
    </row>
    <row r="38" spans="2:5" ht="16.5" customHeight="1">
      <c r="B38" t="s">
        <v>248</v>
      </c>
      <c r="D38" s="34">
        <v>-213</v>
      </c>
      <c r="E38" s="39">
        <v>-0.15133</v>
      </c>
    </row>
    <row r="39" spans="2:16" ht="16.5" customHeight="1">
      <c r="B39" t="s">
        <v>256</v>
      </c>
      <c r="D39" s="34">
        <v>-211</v>
      </c>
      <c r="E39" s="39">
        <v>-0.14597</v>
      </c>
      <c r="L39" s="98" t="s">
        <v>269</v>
      </c>
      <c r="M39" s="99"/>
      <c r="N39" s="99"/>
      <c r="O39" s="99"/>
      <c r="P39" s="99"/>
    </row>
    <row r="40" spans="2:16" ht="16.5" customHeight="1">
      <c r="B40" t="s">
        <v>246</v>
      </c>
      <c r="D40" s="34">
        <v>-184</v>
      </c>
      <c r="E40" s="39">
        <v>-0.10067</v>
      </c>
      <c r="L40" s="100" t="s">
        <v>267</v>
      </c>
      <c r="M40" s="100"/>
      <c r="N40" s="100"/>
      <c r="O40" s="100"/>
      <c r="P40" s="4"/>
    </row>
    <row r="41" spans="2:16" ht="16.5" customHeight="1">
      <c r="B41" t="s">
        <v>270</v>
      </c>
      <c r="D41" s="34">
        <v>-184</v>
      </c>
      <c r="E41" s="39">
        <v>-0.10067</v>
      </c>
      <c r="L41" s="186" t="s">
        <v>268</v>
      </c>
      <c r="M41" s="186"/>
      <c r="N41" s="186"/>
      <c r="O41" s="186"/>
      <c r="P41" s="186"/>
    </row>
    <row r="42" spans="4:11" ht="16.5" customHeight="1">
      <c r="D42" s="34"/>
      <c r="E42" s="39"/>
      <c r="I42" s="4"/>
      <c r="J42" s="4"/>
      <c r="K42" s="4"/>
    </row>
    <row r="43" spans="4:16" ht="16.5" customHeight="1">
      <c r="D43" s="34"/>
      <c r="E43" s="39"/>
      <c r="I43" s="4"/>
      <c r="J43" s="4"/>
      <c r="K43" s="4"/>
      <c r="L43" s="4"/>
      <c r="M43" s="74"/>
      <c r="N43" s="4"/>
      <c r="O43" s="4"/>
      <c r="P43" s="4"/>
    </row>
    <row r="44" spans="4:16" ht="21.75" customHeight="1">
      <c r="D44" s="69"/>
      <c r="E44" s="71"/>
      <c r="G44" s="62"/>
      <c r="L44" s="4"/>
      <c r="M44" s="75"/>
      <c r="N44" s="4"/>
      <c r="O44" s="4"/>
      <c r="P44" s="4"/>
    </row>
    <row r="45" spans="4:7" ht="54" customHeight="1">
      <c r="D45" s="34"/>
      <c r="E45" s="39"/>
      <c r="G45" s="61"/>
    </row>
    <row r="46" spans="4:5" ht="12.75" customHeight="1">
      <c r="D46" s="34"/>
      <c r="E46" s="39"/>
    </row>
    <row r="47" spans="4:11" ht="13.5">
      <c r="D47" s="34"/>
      <c r="E47" s="39"/>
      <c r="J47" s="69"/>
      <c r="K47" s="70"/>
    </row>
    <row r="48" spans="4:16" ht="13.5">
      <c r="D48" s="34"/>
      <c r="E48" s="39"/>
      <c r="N48" s="4"/>
      <c r="O48" s="4"/>
      <c r="P48" s="4"/>
    </row>
    <row r="49" spans="4:16" ht="13.5">
      <c r="D49" s="34"/>
      <c r="E49" s="39"/>
      <c r="N49" s="4"/>
      <c r="O49" s="4"/>
      <c r="P49" s="4"/>
    </row>
    <row r="50" spans="4:16" ht="13.5">
      <c r="D50" s="34"/>
      <c r="E50" s="39"/>
      <c r="N50" s="4"/>
      <c r="O50" s="4"/>
      <c r="P50" s="4"/>
    </row>
    <row r="51" spans="4:16" ht="13.5">
      <c r="D51" s="34"/>
      <c r="E51" s="39"/>
      <c r="N51" s="4"/>
      <c r="O51" s="4"/>
      <c r="P51" s="4"/>
    </row>
    <row r="52" spans="4:5" ht="13.5">
      <c r="D52" s="34"/>
      <c r="E52" s="39"/>
    </row>
    <row r="53" spans="4:5" ht="13.5">
      <c r="D53" s="34"/>
      <c r="E53" s="39"/>
    </row>
    <row r="54" spans="4:5" ht="13.5">
      <c r="D54" s="34"/>
      <c r="E54" s="39"/>
    </row>
  </sheetData>
  <sheetProtection/>
  <mergeCells count="6">
    <mergeCell ref="L29:P29"/>
    <mergeCell ref="L28:P28"/>
    <mergeCell ref="L30:P31"/>
    <mergeCell ref="O1:P1"/>
    <mergeCell ref="P2:P4"/>
    <mergeCell ref="L41:P41"/>
  </mergeCells>
  <printOptions horizontalCentered="1"/>
  <pageMargins left="0.03937007874015748" right="0" top="0.7874015748031497" bottom="0.1968503937007874" header="0" footer="0"/>
  <pageSetup horizontalDpi="600" verticalDpi="600" orientation="landscape" paperSize="9" scale="81" r:id="rId3"/>
  <headerFooter differentFirst="1" alignWithMargins="0">
    <oddHeader>&amp;R
</oddHeader>
    <oddFooter>&amp;C- &amp;P&amp;[ -</oddFooter>
    <firstHeader>&amp;R&amp;G</firstHeader>
    <firstFooter>&amp;C
</firstFooter>
  </headerFooter>
  <rowBreaks count="1" manualBreakCount="1">
    <brk id="47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view="pageLayout" workbookViewId="0" topLeftCell="A1">
      <selection activeCell="C5" sqref="C5"/>
    </sheetView>
  </sheetViews>
  <sheetFormatPr defaultColWidth="8.796875" defaultRowHeight="14.25"/>
  <cols>
    <col min="1" max="1" width="17" style="101" customWidth="1"/>
    <col min="2" max="13" width="10.69921875" style="101" customWidth="1"/>
    <col min="14" max="16384" width="9" style="101" customWidth="1"/>
  </cols>
  <sheetData>
    <row r="1" spans="2:10" ht="17.25">
      <c r="B1" s="101" t="s">
        <v>118</v>
      </c>
      <c r="E1" s="32" t="s">
        <v>119</v>
      </c>
      <c r="I1" s="102">
        <v>42796</v>
      </c>
      <c r="J1" s="103"/>
    </row>
    <row r="2" spans="1:13" ht="16.5" thickBot="1">
      <c r="A2" s="104"/>
      <c r="B2" s="104" t="s">
        <v>120</v>
      </c>
      <c r="C2" s="105"/>
      <c r="D2" s="105"/>
      <c r="E2" s="105"/>
      <c r="F2" s="105"/>
      <c r="G2" s="105"/>
      <c r="H2" s="105"/>
      <c r="I2" s="105"/>
      <c r="J2" s="106" t="s">
        <v>121</v>
      </c>
      <c r="K2" s="105"/>
      <c r="L2" s="105"/>
      <c r="M2" s="105"/>
    </row>
    <row r="3" spans="1:13" s="110" customFormat="1" ht="18" customHeight="1">
      <c r="A3" s="107" t="s">
        <v>260</v>
      </c>
      <c r="B3" s="27">
        <v>42796</v>
      </c>
      <c r="C3" s="20" t="s">
        <v>43</v>
      </c>
      <c r="D3" s="20"/>
      <c r="E3" s="27">
        <v>42706</v>
      </c>
      <c r="F3" s="20" t="s">
        <v>43</v>
      </c>
      <c r="G3" s="20"/>
      <c r="H3" s="108" t="s">
        <v>122</v>
      </c>
      <c r="I3" s="108"/>
      <c r="J3" s="108"/>
      <c r="K3" s="108" t="s">
        <v>123</v>
      </c>
      <c r="L3" s="20"/>
      <c r="M3" s="109"/>
    </row>
    <row r="4" spans="1:13" s="110" customFormat="1" ht="18" customHeight="1">
      <c r="A4" s="111" t="s">
        <v>44</v>
      </c>
      <c r="B4" s="21" t="s">
        <v>45</v>
      </c>
      <c r="C4" s="21" t="s">
        <v>46</v>
      </c>
      <c r="D4" s="21" t="s">
        <v>47</v>
      </c>
      <c r="E4" s="21" t="s">
        <v>45</v>
      </c>
      <c r="F4" s="21" t="s">
        <v>46</v>
      </c>
      <c r="G4" s="21" t="s">
        <v>47</v>
      </c>
      <c r="H4" s="21" t="s">
        <v>45</v>
      </c>
      <c r="I4" s="21" t="s">
        <v>46</v>
      </c>
      <c r="J4" s="21" t="s">
        <v>47</v>
      </c>
      <c r="K4" s="21" t="s">
        <v>45</v>
      </c>
      <c r="L4" s="21" t="s">
        <v>46</v>
      </c>
      <c r="M4" s="112" t="s">
        <v>47</v>
      </c>
    </row>
    <row r="5" spans="1:13" ht="13.5">
      <c r="A5" s="76" t="s">
        <v>48</v>
      </c>
      <c r="B5" s="11">
        <v>121919</v>
      </c>
      <c r="C5" s="11">
        <v>113014</v>
      </c>
      <c r="D5" s="11">
        <v>234933</v>
      </c>
      <c r="E5" s="11">
        <v>122143</v>
      </c>
      <c r="F5" s="11">
        <v>113015</v>
      </c>
      <c r="G5" s="11">
        <v>235158</v>
      </c>
      <c r="H5" s="11">
        <v>-224</v>
      </c>
      <c r="I5" s="11">
        <v>-1</v>
      </c>
      <c r="J5" s="11">
        <v>-225</v>
      </c>
      <c r="K5" s="113">
        <v>-0.18</v>
      </c>
      <c r="L5" s="113">
        <v>0</v>
      </c>
      <c r="M5" s="114">
        <v>-0.09568</v>
      </c>
    </row>
    <row r="6" spans="1:13" ht="13.5">
      <c r="A6" s="76" t="s">
        <v>49</v>
      </c>
      <c r="B6" s="11">
        <v>99902</v>
      </c>
      <c r="C6" s="11">
        <v>97489</v>
      </c>
      <c r="D6" s="11">
        <v>197391</v>
      </c>
      <c r="E6" s="11">
        <v>99967</v>
      </c>
      <c r="F6" s="11">
        <v>97429</v>
      </c>
      <c r="G6" s="11">
        <v>197396</v>
      </c>
      <c r="H6" s="11">
        <v>-65</v>
      </c>
      <c r="I6" s="11">
        <v>60</v>
      </c>
      <c r="J6" s="11">
        <v>-5</v>
      </c>
      <c r="K6" s="113">
        <v>-0.07</v>
      </c>
      <c r="L6" s="113">
        <v>0.06</v>
      </c>
      <c r="M6" s="114">
        <v>-0.00253</v>
      </c>
    </row>
    <row r="7" spans="1:13" ht="13.5">
      <c r="A7" s="76" t="s">
        <v>50</v>
      </c>
      <c r="B7" s="11">
        <v>40743</v>
      </c>
      <c r="C7" s="11">
        <v>40998</v>
      </c>
      <c r="D7" s="11">
        <v>81741</v>
      </c>
      <c r="E7" s="11">
        <v>40840</v>
      </c>
      <c r="F7" s="11">
        <v>40986</v>
      </c>
      <c r="G7" s="11">
        <v>81826</v>
      </c>
      <c r="H7" s="11">
        <v>-97</v>
      </c>
      <c r="I7" s="11">
        <v>12</v>
      </c>
      <c r="J7" s="11">
        <v>-85</v>
      </c>
      <c r="K7" s="113">
        <v>-0.24</v>
      </c>
      <c r="L7" s="113">
        <v>0.03</v>
      </c>
      <c r="M7" s="114">
        <v>-0.10388</v>
      </c>
    </row>
    <row r="8" spans="1:13" ht="13.5">
      <c r="A8" s="76" t="s">
        <v>51</v>
      </c>
      <c r="B8" s="11">
        <v>61912</v>
      </c>
      <c r="C8" s="11">
        <v>55944</v>
      </c>
      <c r="D8" s="11">
        <v>117856</v>
      </c>
      <c r="E8" s="11">
        <v>61980</v>
      </c>
      <c r="F8" s="11">
        <v>55992</v>
      </c>
      <c r="G8" s="11">
        <v>117972</v>
      </c>
      <c r="H8" s="11">
        <v>-68</v>
      </c>
      <c r="I8" s="11">
        <v>-48</v>
      </c>
      <c r="J8" s="11">
        <v>-116</v>
      </c>
      <c r="K8" s="113">
        <v>-0.11</v>
      </c>
      <c r="L8" s="113">
        <v>-0.09</v>
      </c>
      <c r="M8" s="114">
        <v>-0.09833</v>
      </c>
    </row>
    <row r="9" spans="1:13" ht="13.5">
      <c r="A9" s="76" t="s">
        <v>52</v>
      </c>
      <c r="B9" s="11">
        <v>83168</v>
      </c>
      <c r="C9" s="11">
        <v>82687</v>
      </c>
      <c r="D9" s="11">
        <v>165855</v>
      </c>
      <c r="E9" s="11">
        <v>83322</v>
      </c>
      <c r="F9" s="11">
        <v>82840</v>
      </c>
      <c r="G9" s="11">
        <v>166162</v>
      </c>
      <c r="H9" s="11">
        <v>-154</v>
      </c>
      <c r="I9" s="11">
        <v>-153</v>
      </c>
      <c r="J9" s="11">
        <v>-307</v>
      </c>
      <c r="K9" s="113">
        <v>-0.18</v>
      </c>
      <c r="L9" s="113">
        <v>-0.18</v>
      </c>
      <c r="M9" s="114">
        <v>-0.18476</v>
      </c>
    </row>
    <row r="10" spans="1:13" ht="13.5">
      <c r="A10" s="76" t="s">
        <v>53</v>
      </c>
      <c r="B10" s="11">
        <v>88674</v>
      </c>
      <c r="C10" s="11">
        <v>93917</v>
      </c>
      <c r="D10" s="11">
        <v>182591</v>
      </c>
      <c r="E10" s="11">
        <v>88791</v>
      </c>
      <c r="F10" s="11">
        <v>93984</v>
      </c>
      <c r="G10" s="11">
        <v>182775</v>
      </c>
      <c r="H10" s="11">
        <v>-117</v>
      </c>
      <c r="I10" s="11">
        <v>-67</v>
      </c>
      <c r="J10" s="11">
        <v>-184</v>
      </c>
      <c r="K10" s="113">
        <v>-0.13</v>
      </c>
      <c r="L10" s="113">
        <v>-0.07</v>
      </c>
      <c r="M10" s="114">
        <v>-0.10067</v>
      </c>
    </row>
    <row r="11" spans="1:13" ht="13.5">
      <c r="A11" s="76" t="s">
        <v>54</v>
      </c>
      <c r="B11" s="11">
        <v>85053</v>
      </c>
      <c r="C11" s="11">
        <v>87447</v>
      </c>
      <c r="D11" s="11">
        <v>172500</v>
      </c>
      <c r="E11" s="11">
        <v>85183</v>
      </c>
      <c r="F11" s="11">
        <v>87447</v>
      </c>
      <c r="G11" s="11">
        <v>172630</v>
      </c>
      <c r="H11" s="11">
        <v>-130</v>
      </c>
      <c r="I11" s="11">
        <v>0</v>
      </c>
      <c r="J11" s="11">
        <v>-130</v>
      </c>
      <c r="K11" s="113">
        <v>-0.15</v>
      </c>
      <c r="L11" s="113">
        <v>0</v>
      </c>
      <c r="M11" s="114">
        <v>-0.07531</v>
      </c>
    </row>
    <row r="12" spans="1:13" ht="13.5">
      <c r="A12" s="76" t="s">
        <v>55</v>
      </c>
      <c r="B12" s="11">
        <v>101970</v>
      </c>
      <c r="C12" s="11">
        <v>107666</v>
      </c>
      <c r="D12" s="11">
        <v>209636</v>
      </c>
      <c r="E12" s="11">
        <v>102286</v>
      </c>
      <c r="F12" s="11">
        <v>107769</v>
      </c>
      <c r="G12" s="11">
        <v>210055</v>
      </c>
      <c r="H12" s="11">
        <v>-316</v>
      </c>
      <c r="I12" s="11">
        <v>-103</v>
      </c>
      <c r="J12" s="11">
        <v>-419</v>
      </c>
      <c r="K12" s="113">
        <v>-0.31</v>
      </c>
      <c r="L12" s="113">
        <v>-0.1</v>
      </c>
      <c r="M12" s="114">
        <v>-0.19947</v>
      </c>
    </row>
    <row r="13" spans="1:13" ht="13.5">
      <c r="A13" s="76" t="s">
        <v>56</v>
      </c>
      <c r="B13" s="11">
        <v>68994</v>
      </c>
      <c r="C13" s="11">
        <v>71541</v>
      </c>
      <c r="D13" s="11">
        <v>140535</v>
      </c>
      <c r="E13" s="11">
        <v>69049</v>
      </c>
      <c r="F13" s="11">
        <v>71699</v>
      </c>
      <c r="G13" s="11">
        <v>140748</v>
      </c>
      <c r="H13" s="11">
        <v>-55</v>
      </c>
      <c r="I13" s="11">
        <v>-158</v>
      </c>
      <c r="J13" s="11">
        <v>-213</v>
      </c>
      <c r="K13" s="113">
        <v>-0.08</v>
      </c>
      <c r="L13" s="113">
        <v>-0.22</v>
      </c>
      <c r="M13" s="114">
        <v>-0.15133</v>
      </c>
    </row>
    <row r="14" spans="1:13" ht="13.5">
      <c r="A14" s="76" t="s">
        <v>57</v>
      </c>
      <c r="B14" s="11">
        <v>82863</v>
      </c>
      <c r="C14" s="11">
        <v>86807</v>
      </c>
      <c r="D14" s="11">
        <v>169670</v>
      </c>
      <c r="E14" s="11">
        <v>83103</v>
      </c>
      <c r="F14" s="11">
        <v>86936</v>
      </c>
      <c r="G14" s="11">
        <v>170039</v>
      </c>
      <c r="H14" s="11">
        <v>-240</v>
      </c>
      <c r="I14" s="11">
        <v>-129</v>
      </c>
      <c r="J14" s="11">
        <v>-369</v>
      </c>
      <c r="K14" s="113">
        <v>-0.29</v>
      </c>
      <c r="L14" s="113">
        <v>-0.15</v>
      </c>
      <c r="M14" s="114">
        <v>-0.21701</v>
      </c>
    </row>
    <row r="15" spans="1:13" ht="13.5">
      <c r="A15" s="76" t="s">
        <v>58</v>
      </c>
      <c r="B15" s="11">
        <v>141755</v>
      </c>
      <c r="C15" s="11">
        <v>143169</v>
      </c>
      <c r="D15" s="11">
        <v>284924</v>
      </c>
      <c r="E15" s="11">
        <v>141719</v>
      </c>
      <c r="F15" s="11">
        <v>143052</v>
      </c>
      <c r="G15" s="11">
        <v>284771</v>
      </c>
      <c r="H15" s="11">
        <v>36</v>
      </c>
      <c r="I15" s="11">
        <v>117</v>
      </c>
      <c r="J15" s="11">
        <v>153</v>
      </c>
      <c r="K15" s="113">
        <v>0.03</v>
      </c>
      <c r="L15" s="113">
        <v>0.08</v>
      </c>
      <c r="M15" s="114">
        <v>0.05373</v>
      </c>
    </row>
    <row r="16" spans="1:13" ht="13.5">
      <c r="A16" s="76" t="s">
        <v>59</v>
      </c>
      <c r="B16" s="11">
        <v>73009</v>
      </c>
      <c r="C16" s="11">
        <v>74964</v>
      </c>
      <c r="D16" s="11">
        <v>147973</v>
      </c>
      <c r="E16" s="11">
        <v>72958</v>
      </c>
      <c r="F16" s="11">
        <v>74992</v>
      </c>
      <c r="G16" s="11">
        <v>147950</v>
      </c>
      <c r="H16" s="11">
        <v>51</v>
      </c>
      <c r="I16" s="11">
        <v>-28</v>
      </c>
      <c r="J16" s="11">
        <v>23</v>
      </c>
      <c r="K16" s="113">
        <v>0.07</v>
      </c>
      <c r="L16" s="113">
        <v>-0.04</v>
      </c>
      <c r="M16" s="114">
        <v>0.01555</v>
      </c>
    </row>
    <row r="17" spans="1:13" ht="13.5">
      <c r="A17" s="76" t="s">
        <v>60</v>
      </c>
      <c r="B17" s="11">
        <v>122426</v>
      </c>
      <c r="C17" s="11">
        <v>131331</v>
      </c>
      <c r="D17" s="11">
        <v>253757</v>
      </c>
      <c r="E17" s="11">
        <v>122444</v>
      </c>
      <c r="F17" s="11">
        <v>131225</v>
      </c>
      <c r="G17" s="11">
        <v>253669</v>
      </c>
      <c r="H17" s="11">
        <v>-18</v>
      </c>
      <c r="I17" s="11">
        <v>106</v>
      </c>
      <c r="J17" s="11">
        <v>88</v>
      </c>
      <c r="K17" s="113">
        <v>-0.01</v>
      </c>
      <c r="L17" s="113">
        <v>0.08</v>
      </c>
      <c r="M17" s="114">
        <v>0.03469</v>
      </c>
    </row>
    <row r="18" spans="1:13" ht="13.5">
      <c r="A18" s="77" t="s">
        <v>61</v>
      </c>
      <c r="B18" s="11">
        <v>82802</v>
      </c>
      <c r="C18" s="11">
        <v>84211</v>
      </c>
      <c r="D18" s="11">
        <v>167013</v>
      </c>
      <c r="E18" s="11">
        <v>82807</v>
      </c>
      <c r="F18" s="11">
        <v>84104</v>
      </c>
      <c r="G18" s="11">
        <v>166911</v>
      </c>
      <c r="H18" s="11">
        <v>-5</v>
      </c>
      <c r="I18" s="11">
        <v>107</v>
      </c>
      <c r="J18" s="11">
        <v>102</v>
      </c>
      <c r="K18" s="113">
        <v>-0.01</v>
      </c>
      <c r="L18" s="113">
        <v>0.13</v>
      </c>
      <c r="M18" s="114">
        <v>0.06111</v>
      </c>
    </row>
    <row r="19" spans="1:13" ht="13.5">
      <c r="A19" s="76" t="s">
        <v>62</v>
      </c>
      <c r="B19" s="11">
        <v>112282</v>
      </c>
      <c r="C19" s="11">
        <v>116455</v>
      </c>
      <c r="D19" s="11">
        <v>228737</v>
      </c>
      <c r="E19" s="11">
        <v>112285</v>
      </c>
      <c r="F19" s="11">
        <v>116402</v>
      </c>
      <c r="G19" s="11">
        <v>228687</v>
      </c>
      <c r="H19" s="11">
        <v>-3</v>
      </c>
      <c r="I19" s="11">
        <v>53</v>
      </c>
      <c r="J19" s="11">
        <v>50</v>
      </c>
      <c r="K19" s="113">
        <v>0</v>
      </c>
      <c r="L19" s="113">
        <v>0.05</v>
      </c>
      <c r="M19" s="114">
        <v>0.02186</v>
      </c>
    </row>
    <row r="20" spans="1:13" ht="13.5">
      <c r="A20" s="76" t="s">
        <v>63</v>
      </c>
      <c r="B20" s="11">
        <v>50261</v>
      </c>
      <c r="C20" s="11">
        <v>53024</v>
      </c>
      <c r="D20" s="11">
        <v>103285</v>
      </c>
      <c r="E20" s="11">
        <v>50381</v>
      </c>
      <c r="F20" s="11">
        <v>53008</v>
      </c>
      <c r="G20" s="11">
        <v>103389</v>
      </c>
      <c r="H20" s="11">
        <v>-120</v>
      </c>
      <c r="I20" s="11">
        <v>16</v>
      </c>
      <c r="J20" s="11">
        <v>-104</v>
      </c>
      <c r="K20" s="113">
        <v>-0.24</v>
      </c>
      <c r="L20" s="113">
        <v>0.03</v>
      </c>
      <c r="M20" s="114">
        <v>-0.10059</v>
      </c>
    </row>
    <row r="21" spans="1:13" ht="13.5">
      <c r="A21" s="76" t="s">
        <v>64</v>
      </c>
      <c r="B21" s="11">
        <v>63032</v>
      </c>
      <c r="C21" s="11">
        <v>66007</v>
      </c>
      <c r="D21" s="11">
        <v>129039</v>
      </c>
      <c r="E21" s="11">
        <v>63088</v>
      </c>
      <c r="F21" s="11">
        <v>66058</v>
      </c>
      <c r="G21" s="11">
        <v>129146</v>
      </c>
      <c r="H21" s="11">
        <v>-56</v>
      </c>
      <c r="I21" s="11">
        <v>-51</v>
      </c>
      <c r="J21" s="11">
        <v>-107</v>
      </c>
      <c r="K21" s="113">
        <v>-0.09</v>
      </c>
      <c r="L21" s="113">
        <v>-0.08</v>
      </c>
      <c r="M21" s="114">
        <v>-0.08285</v>
      </c>
    </row>
    <row r="22" spans="1:13" ht="13.5">
      <c r="A22" s="76" t="s">
        <v>65</v>
      </c>
      <c r="B22" s="11">
        <v>50976</v>
      </c>
      <c r="C22" s="11">
        <v>53240</v>
      </c>
      <c r="D22" s="11">
        <v>104216</v>
      </c>
      <c r="E22" s="11">
        <v>50995</v>
      </c>
      <c r="F22" s="11">
        <v>53257</v>
      </c>
      <c r="G22" s="11">
        <v>104252</v>
      </c>
      <c r="H22" s="11">
        <v>-19</v>
      </c>
      <c r="I22" s="11">
        <v>-17</v>
      </c>
      <c r="J22" s="11">
        <v>-36</v>
      </c>
      <c r="K22" s="113">
        <v>-0.04</v>
      </c>
      <c r="L22" s="113">
        <v>-0.03</v>
      </c>
      <c r="M22" s="114">
        <v>-0.03453</v>
      </c>
    </row>
    <row r="23" spans="1:13" ht="13.5">
      <c r="A23" s="76" t="s">
        <v>66</v>
      </c>
      <c r="B23" s="11">
        <v>1531741</v>
      </c>
      <c r="C23" s="11">
        <v>1559911</v>
      </c>
      <c r="D23" s="11">
        <v>3091652</v>
      </c>
      <c r="E23" s="11">
        <v>1533341</v>
      </c>
      <c r="F23" s="11">
        <v>1560195</v>
      </c>
      <c r="G23" s="11">
        <v>3093536</v>
      </c>
      <c r="H23" s="11">
        <v>-1600</v>
      </c>
      <c r="I23" s="11">
        <v>-284</v>
      </c>
      <c r="J23" s="11">
        <v>-1884</v>
      </c>
      <c r="K23" s="113">
        <v>-0.1</v>
      </c>
      <c r="L23" s="113">
        <v>-0.02</v>
      </c>
      <c r="M23" s="114">
        <v>-0.0609</v>
      </c>
    </row>
    <row r="24" spans="1:13" ht="13.5">
      <c r="A24" s="76" t="s">
        <v>67</v>
      </c>
      <c r="B24" s="11">
        <v>101336</v>
      </c>
      <c r="C24" s="11">
        <v>83972</v>
      </c>
      <c r="D24" s="11">
        <v>185308</v>
      </c>
      <c r="E24" s="11">
        <v>101330</v>
      </c>
      <c r="F24" s="11">
        <v>83993</v>
      </c>
      <c r="G24" s="11">
        <v>185323</v>
      </c>
      <c r="H24" s="11">
        <v>6</v>
      </c>
      <c r="I24" s="11">
        <v>-21</v>
      </c>
      <c r="J24" s="11">
        <v>-15</v>
      </c>
      <c r="K24" s="113">
        <v>0.01</v>
      </c>
      <c r="L24" s="113">
        <v>-0.03</v>
      </c>
      <c r="M24" s="114">
        <v>-0.00809</v>
      </c>
    </row>
    <row r="25" spans="1:13" ht="13.5">
      <c r="A25" s="76" t="s">
        <v>68</v>
      </c>
      <c r="B25" s="11">
        <v>68809</v>
      </c>
      <c r="C25" s="11">
        <v>65693</v>
      </c>
      <c r="D25" s="11">
        <v>134502</v>
      </c>
      <c r="E25" s="11">
        <v>68694</v>
      </c>
      <c r="F25" s="11">
        <v>65633</v>
      </c>
      <c r="G25" s="11">
        <v>134327</v>
      </c>
      <c r="H25" s="11">
        <v>115</v>
      </c>
      <c r="I25" s="11">
        <v>60</v>
      </c>
      <c r="J25" s="11">
        <v>175</v>
      </c>
      <c r="K25" s="113">
        <v>0.17</v>
      </c>
      <c r="L25" s="113">
        <v>0.09</v>
      </c>
      <c r="M25" s="114">
        <v>0.13028</v>
      </c>
    </row>
    <row r="26" spans="1:13" ht="13.5">
      <c r="A26" s="76" t="s">
        <v>69</v>
      </c>
      <c r="B26" s="11">
        <v>104341</v>
      </c>
      <c r="C26" s="11">
        <v>100776</v>
      </c>
      <c r="D26" s="11">
        <v>205117</v>
      </c>
      <c r="E26" s="11">
        <v>104508</v>
      </c>
      <c r="F26" s="11">
        <v>100777</v>
      </c>
      <c r="G26" s="11">
        <v>205285</v>
      </c>
      <c r="H26" s="11">
        <v>-167</v>
      </c>
      <c r="I26" s="11">
        <v>-1</v>
      </c>
      <c r="J26" s="11">
        <v>-168</v>
      </c>
      <c r="K26" s="113">
        <v>-0.16</v>
      </c>
      <c r="L26" s="113">
        <v>0</v>
      </c>
      <c r="M26" s="114">
        <v>-0.08184</v>
      </c>
    </row>
    <row r="27" spans="1:13" ht="13.5">
      <c r="A27" s="76" t="s">
        <v>70</v>
      </c>
      <c r="B27" s="11">
        <v>93717</v>
      </c>
      <c r="C27" s="11">
        <v>92686</v>
      </c>
      <c r="D27" s="11">
        <v>186403</v>
      </c>
      <c r="E27" s="11">
        <v>93821</v>
      </c>
      <c r="F27" s="11">
        <v>92762</v>
      </c>
      <c r="G27" s="11">
        <v>186583</v>
      </c>
      <c r="H27" s="11">
        <v>-104</v>
      </c>
      <c r="I27" s="11">
        <v>-76</v>
      </c>
      <c r="J27" s="11">
        <v>-180</v>
      </c>
      <c r="K27" s="113">
        <v>-0.11</v>
      </c>
      <c r="L27" s="113">
        <v>-0.08</v>
      </c>
      <c r="M27" s="114">
        <v>-0.09647</v>
      </c>
    </row>
    <row r="28" spans="1:13" ht="13.5">
      <c r="A28" s="76" t="s">
        <v>71</v>
      </c>
      <c r="B28" s="11">
        <v>91343</v>
      </c>
      <c r="C28" s="11">
        <v>94707</v>
      </c>
      <c r="D28" s="11">
        <v>186050</v>
      </c>
      <c r="E28" s="11">
        <v>91285</v>
      </c>
      <c r="F28" s="11">
        <v>94401</v>
      </c>
      <c r="G28" s="11">
        <v>185686</v>
      </c>
      <c r="H28" s="11">
        <v>58</v>
      </c>
      <c r="I28" s="11">
        <v>306</v>
      </c>
      <c r="J28" s="11">
        <v>364</v>
      </c>
      <c r="K28" s="113">
        <v>0.06</v>
      </c>
      <c r="L28" s="113">
        <v>0.32</v>
      </c>
      <c r="M28" s="114">
        <v>0.19603</v>
      </c>
    </row>
    <row r="29" spans="1:13" ht="13.5">
      <c r="A29" s="76" t="s">
        <v>72</v>
      </c>
      <c r="B29" s="11">
        <v>89430</v>
      </c>
      <c r="C29" s="11">
        <v>85186</v>
      </c>
      <c r="D29" s="11">
        <v>174616</v>
      </c>
      <c r="E29" s="11">
        <v>89548</v>
      </c>
      <c r="F29" s="11">
        <v>85185</v>
      </c>
      <c r="G29" s="11">
        <v>174733</v>
      </c>
      <c r="H29" s="11">
        <v>-118</v>
      </c>
      <c r="I29" s="11">
        <v>1</v>
      </c>
      <c r="J29" s="11">
        <v>-117</v>
      </c>
      <c r="K29" s="113">
        <v>-0.13</v>
      </c>
      <c r="L29" s="113">
        <v>0</v>
      </c>
      <c r="M29" s="114">
        <v>-0.06696</v>
      </c>
    </row>
    <row r="30" spans="1:13" ht="13.5">
      <c r="A30" s="76" t="s">
        <v>73</v>
      </c>
      <c r="B30" s="11">
        <v>69809</v>
      </c>
      <c r="C30" s="11">
        <v>74059</v>
      </c>
      <c r="D30" s="11">
        <v>143868</v>
      </c>
      <c r="E30" s="11">
        <v>69847</v>
      </c>
      <c r="F30" s="11">
        <v>74004</v>
      </c>
      <c r="G30" s="11">
        <v>143851</v>
      </c>
      <c r="H30" s="11">
        <v>-38</v>
      </c>
      <c r="I30" s="11">
        <v>55</v>
      </c>
      <c r="J30" s="11">
        <v>17</v>
      </c>
      <c r="K30" s="113">
        <v>-0.05</v>
      </c>
      <c r="L30" s="113">
        <v>0.07</v>
      </c>
      <c r="M30" s="114">
        <v>0.01182</v>
      </c>
    </row>
    <row r="31" spans="1:13" ht="13.5">
      <c r="A31" s="76" t="s">
        <v>74</v>
      </c>
      <c r="B31" s="11">
        <v>618785</v>
      </c>
      <c r="C31" s="11">
        <v>597079</v>
      </c>
      <c r="D31" s="11">
        <v>1215864</v>
      </c>
      <c r="E31" s="11">
        <v>619033</v>
      </c>
      <c r="F31" s="11">
        <v>596755</v>
      </c>
      <c r="G31" s="11">
        <v>1215788</v>
      </c>
      <c r="H31" s="11">
        <v>-248</v>
      </c>
      <c r="I31" s="11">
        <v>324</v>
      </c>
      <c r="J31" s="11">
        <v>76</v>
      </c>
      <c r="K31" s="113">
        <v>-0.04</v>
      </c>
      <c r="L31" s="113">
        <v>0.05</v>
      </c>
      <c r="M31" s="114">
        <v>0.00625</v>
      </c>
    </row>
    <row r="32" spans="1:13" ht="13.5">
      <c r="A32" s="76" t="s">
        <v>209</v>
      </c>
      <c r="B32" s="11">
        <v>73096</v>
      </c>
      <c r="C32" s="11">
        <v>71239</v>
      </c>
      <c r="D32" s="11">
        <v>144335</v>
      </c>
      <c r="E32" s="11">
        <v>73184</v>
      </c>
      <c r="F32" s="11">
        <v>71362</v>
      </c>
      <c r="G32" s="11">
        <v>144546</v>
      </c>
      <c r="H32" s="11">
        <v>-88</v>
      </c>
      <c r="I32" s="11">
        <v>-123</v>
      </c>
      <c r="J32" s="11">
        <v>-211</v>
      </c>
      <c r="K32" s="113">
        <v>-0.12</v>
      </c>
      <c r="L32" s="113">
        <v>-0.17</v>
      </c>
      <c r="M32" s="114">
        <v>-0.14597</v>
      </c>
    </row>
    <row r="33" spans="1:13" ht="13.5">
      <c r="A33" s="76" t="s">
        <v>207</v>
      </c>
      <c r="B33" s="11">
        <v>113024</v>
      </c>
      <c r="C33" s="11">
        <v>110136</v>
      </c>
      <c r="D33" s="11">
        <v>223160</v>
      </c>
      <c r="E33" s="11">
        <v>113044</v>
      </c>
      <c r="F33" s="11">
        <v>110176</v>
      </c>
      <c r="G33" s="11">
        <v>223220</v>
      </c>
      <c r="H33" s="11">
        <v>-20</v>
      </c>
      <c r="I33" s="11">
        <v>-40</v>
      </c>
      <c r="J33" s="11">
        <v>-60</v>
      </c>
      <c r="K33" s="113">
        <v>-0.02</v>
      </c>
      <c r="L33" s="113">
        <v>-0.04</v>
      </c>
      <c r="M33" s="114">
        <v>-0.02688</v>
      </c>
    </row>
    <row r="34" spans="1:13" ht="13.5">
      <c r="A34" s="76" t="s">
        <v>208</v>
      </c>
      <c r="B34" s="11">
        <v>114346</v>
      </c>
      <c r="C34" s="11">
        <v>115994</v>
      </c>
      <c r="D34" s="11">
        <v>230340</v>
      </c>
      <c r="E34" s="11">
        <v>114522</v>
      </c>
      <c r="F34" s="11">
        <v>116116</v>
      </c>
      <c r="G34" s="11">
        <v>230638</v>
      </c>
      <c r="H34" s="11">
        <v>-176</v>
      </c>
      <c r="I34" s="11">
        <v>-122</v>
      </c>
      <c r="J34" s="11">
        <v>-298</v>
      </c>
      <c r="K34" s="113">
        <v>-0.15</v>
      </c>
      <c r="L34" s="113">
        <v>-0.11</v>
      </c>
      <c r="M34" s="114">
        <v>-0.12921</v>
      </c>
    </row>
    <row r="35" spans="1:13" ht="13.5">
      <c r="A35" s="76" t="s">
        <v>5</v>
      </c>
      <c r="B35" s="11">
        <v>300466</v>
      </c>
      <c r="C35" s="11">
        <v>297369</v>
      </c>
      <c r="D35" s="88">
        <v>597835</v>
      </c>
      <c r="E35" s="11">
        <v>300750</v>
      </c>
      <c r="F35" s="11">
        <v>297654</v>
      </c>
      <c r="G35" s="88">
        <v>598404</v>
      </c>
      <c r="H35" s="11">
        <v>-284</v>
      </c>
      <c r="I35" s="11">
        <v>-285</v>
      </c>
      <c r="J35" s="88">
        <v>-569</v>
      </c>
      <c r="K35" s="113">
        <v>-0.09</v>
      </c>
      <c r="L35" s="113">
        <v>-0.1</v>
      </c>
      <c r="M35" s="114">
        <v>-0.09509</v>
      </c>
    </row>
    <row r="36" spans="1:13" ht="13.5">
      <c r="A36" s="76" t="s">
        <v>75</v>
      </c>
      <c r="B36" s="11">
        <v>172934</v>
      </c>
      <c r="C36" s="11">
        <v>175478</v>
      </c>
      <c r="D36" s="11">
        <v>348412</v>
      </c>
      <c r="E36" s="11">
        <v>173441</v>
      </c>
      <c r="F36" s="11">
        <v>175906</v>
      </c>
      <c r="G36" s="11">
        <v>349347</v>
      </c>
      <c r="H36" s="11">
        <v>-507</v>
      </c>
      <c r="I36" s="11">
        <v>-428</v>
      </c>
      <c r="J36" s="11">
        <v>-935</v>
      </c>
      <c r="K36" s="113">
        <v>-0.29</v>
      </c>
      <c r="L36" s="113">
        <v>-0.24</v>
      </c>
      <c r="M36" s="114">
        <v>-0.26764</v>
      </c>
    </row>
    <row r="37" spans="1:13" ht="13.5">
      <c r="A37" s="76" t="s">
        <v>76</v>
      </c>
      <c r="B37" s="11">
        <v>107261</v>
      </c>
      <c r="C37" s="11">
        <v>107467</v>
      </c>
      <c r="D37" s="11">
        <v>214728</v>
      </c>
      <c r="E37" s="11">
        <v>107309</v>
      </c>
      <c r="F37" s="11">
        <v>107486</v>
      </c>
      <c r="G37" s="11">
        <v>214795</v>
      </c>
      <c r="H37" s="11">
        <v>-48</v>
      </c>
      <c r="I37" s="11">
        <v>-19</v>
      </c>
      <c r="J37" s="11">
        <v>-67</v>
      </c>
      <c r="K37" s="113">
        <v>-0.04</v>
      </c>
      <c r="L37" s="113">
        <v>-0.02</v>
      </c>
      <c r="M37" s="114">
        <v>-0.03119</v>
      </c>
    </row>
    <row r="38" spans="1:13" ht="13.5">
      <c r="A38" s="76" t="s">
        <v>77</v>
      </c>
      <c r="B38" s="11">
        <v>70224</v>
      </c>
      <c r="C38" s="11">
        <v>79543</v>
      </c>
      <c r="D38" s="11">
        <v>149767</v>
      </c>
      <c r="E38" s="11">
        <v>70322</v>
      </c>
      <c r="F38" s="11">
        <v>79618</v>
      </c>
      <c r="G38" s="11">
        <v>149940</v>
      </c>
      <c r="H38" s="11">
        <v>-98</v>
      </c>
      <c r="I38" s="11">
        <v>-75</v>
      </c>
      <c r="J38" s="11">
        <v>-173</v>
      </c>
      <c r="K38" s="113">
        <v>-0.14</v>
      </c>
      <c r="L38" s="113">
        <v>-0.09</v>
      </c>
      <c r="M38" s="114">
        <v>-0.11538</v>
      </c>
    </row>
    <row r="39" spans="1:13" ht="13.5">
      <c r="A39" s="76" t="s">
        <v>78</v>
      </c>
      <c r="B39" s="11">
        <v>174340</v>
      </c>
      <c r="C39" s="11">
        <v>179243</v>
      </c>
      <c r="D39" s="11">
        <v>353583</v>
      </c>
      <c r="E39" s="11">
        <v>174170</v>
      </c>
      <c r="F39" s="11">
        <v>179009</v>
      </c>
      <c r="G39" s="11">
        <v>353179</v>
      </c>
      <c r="H39" s="11">
        <v>170</v>
      </c>
      <c r="I39" s="11">
        <v>234</v>
      </c>
      <c r="J39" s="11">
        <v>404</v>
      </c>
      <c r="K39" s="113">
        <v>0.1</v>
      </c>
      <c r="L39" s="113">
        <v>0.13</v>
      </c>
      <c r="M39" s="114">
        <v>0.11439</v>
      </c>
    </row>
    <row r="40" spans="1:13" ht="13.5">
      <c r="A40" s="76" t="s">
        <v>79</v>
      </c>
      <c r="B40" s="11">
        <v>79615</v>
      </c>
      <c r="C40" s="11">
        <v>84160</v>
      </c>
      <c r="D40" s="11">
        <v>163775</v>
      </c>
      <c r="E40" s="11">
        <v>79638</v>
      </c>
      <c r="F40" s="11">
        <v>84254</v>
      </c>
      <c r="G40" s="11">
        <v>163892</v>
      </c>
      <c r="H40" s="11">
        <v>-23</v>
      </c>
      <c r="I40" s="11">
        <v>-94</v>
      </c>
      <c r="J40" s="11">
        <v>-117</v>
      </c>
      <c r="K40" s="113">
        <v>-0.03</v>
      </c>
      <c r="L40" s="113">
        <v>-0.11</v>
      </c>
      <c r="M40" s="114">
        <v>-0.07139</v>
      </c>
    </row>
    <row r="41" spans="1:13" ht="13.5">
      <c r="A41" s="76" t="s">
        <v>80</v>
      </c>
      <c r="B41" s="11">
        <v>97686</v>
      </c>
      <c r="C41" s="11">
        <v>103331</v>
      </c>
      <c r="D41" s="11">
        <v>201017</v>
      </c>
      <c r="E41" s="11">
        <v>97641</v>
      </c>
      <c r="F41" s="11">
        <v>103251</v>
      </c>
      <c r="G41" s="11">
        <v>200892</v>
      </c>
      <c r="H41" s="11">
        <v>45</v>
      </c>
      <c r="I41" s="11">
        <v>80</v>
      </c>
      <c r="J41" s="11">
        <v>125</v>
      </c>
      <c r="K41" s="113">
        <v>0.05</v>
      </c>
      <c r="L41" s="113">
        <v>0.08</v>
      </c>
      <c r="M41" s="114">
        <v>0.06222</v>
      </c>
    </row>
    <row r="42" spans="1:13" ht="13.5">
      <c r="A42" s="76" t="s">
        <v>81</v>
      </c>
      <c r="B42" s="11">
        <v>23680</v>
      </c>
      <c r="C42" s="11">
        <v>27357</v>
      </c>
      <c r="D42" s="11">
        <v>51037</v>
      </c>
      <c r="E42" s="11">
        <v>23701</v>
      </c>
      <c r="F42" s="11">
        <v>27362</v>
      </c>
      <c r="G42" s="11">
        <v>51063</v>
      </c>
      <c r="H42" s="11">
        <v>-21</v>
      </c>
      <c r="I42" s="11">
        <v>-5</v>
      </c>
      <c r="J42" s="11">
        <v>-26</v>
      </c>
      <c r="K42" s="113">
        <v>-0.09</v>
      </c>
      <c r="L42" s="113">
        <v>-0.02</v>
      </c>
      <c r="M42" s="114">
        <v>-0.05092</v>
      </c>
    </row>
    <row r="43" spans="1:13" ht="13.5">
      <c r="A43" s="76" t="s">
        <v>82</v>
      </c>
      <c r="B43" s="11">
        <v>19206</v>
      </c>
      <c r="C43" s="11">
        <v>20447</v>
      </c>
      <c r="D43" s="11">
        <v>39653</v>
      </c>
      <c r="E43" s="11">
        <v>19290</v>
      </c>
      <c r="F43" s="11">
        <v>20527</v>
      </c>
      <c r="G43" s="11">
        <v>39817</v>
      </c>
      <c r="H43" s="11">
        <v>-84</v>
      </c>
      <c r="I43" s="11">
        <v>-80</v>
      </c>
      <c r="J43" s="11">
        <v>-164</v>
      </c>
      <c r="K43" s="113">
        <v>-0.44</v>
      </c>
      <c r="L43" s="113">
        <v>-0.39</v>
      </c>
      <c r="M43" s="114">
        <v>-0.41188</v>
      </c>
    </row>
    <row r="44" spans="1:13" ht="13.5">
      <c r="A44" s="79" t="s">
        <v>83</v>
      </c>
      <c r="B44" s="177">
        <v>68130</v>
      </c>
      <c r="C44" s="177">
        <v>68128</v>
      </c>
      <c r="D44" s="177">
        <v>136258</v>
      </c>
      <c r="E44" s="177">
        <v>68179</v>
      </c>
      <c r="F44" s="177">
        <v>68157</v>
      </c>
      <c r="G44" s="177">
        <v>136336</v>
      </c>
      <c r="H44" s="177">
        <v>-49</v>
      </c>
      <c r="I44" s="177">
        <v>-29</v>
      </c>
      <c r="J44" s="177">
        <v>-78</v>
      </c>
      <c r="K44" s="178">
        <v>-0.07</v>
      </c>
      <c r="L44" s="178">
        <v>-0.04</v>
      </c>
      <c r="M44" s="179">
        <v>-0.05721</v>
      </c>
    </row>
    <row r="45" spans="1:13" ht="13.5">
      <c r="A45" s="80" t="s">
        <v>84</v>
      </c>
      <c r="B45" s="177">
        <v>95606</v>
      </c>
      <c r="C45" s="177">
        <v>89356</v>
      </c>
      <c r="D45" s="177">
        <v>184962</v>
      </c>
      <c r="E45" s="177">
        <v>95814</v>
      </c>
      <c r="F45" s="177">
        <v>89332</v>
      </c>
      <c r="G45" s="177">
        <v>185146</v>
      </c>
      <c r="H45" s="177">
        <v>-208</v>
      </c>
      <c r="I45" s="177">
        <v>24</v>
      </c>
      <c r="J45" s="177">
        <v>-184</v>
      </c>
      <c r="K45" s="178">
        <v>-0.22</v>
      </c>
      <c r="L45" s="178">
        <v>0.03</v>
      </c>
      <c r="M45" s="179">
        <v>-0.09938</v>
      </c>
    </row>
    <row r="46" spans="1:13" ht="13.5">
      <c r="A46" s="76" t="s">
        <v>85</v>
      </c>
      <c r="B46" s="11">
        <v>97457</v>
      </c>
      <c r="C46" s="11">
        <v>96726</v>
      </c>
      <c r="D46" s="11">
        <v>194183</v>
      </c>
      <c r="E46" s="11">
        <v>97417</v>
      </c>
      <c r="F46" s="11">
        <v>96642</v>
      </c>
      <c r="G46" s="11">
        <v>194059</v>
      </c>
      <c r="H46" s="11">
        <v>40</v>
      </c>
      <c r="I46" s="11">
        <v>84</v>
      </c>
      <c r="J46" s="11">
        <v>124</v>
      </c>
      <c r="K46" s="113">
        <v>0.04</v>
      </c>
      <c r="L46" s="113">
        <v>0.09</v>
      </c>
      <c r="M46" s="114">
        <v>0.0639</v>
      </c>
    </row>
    <row r="47" spans="1:13" ht="13.5">
      <c r="A47" s="76" t="s">
        <v>86</v>
      </c>
      <c r="B47" s="11">
        <v>42198</v>
      </c>
      <c r="C47" s="11">
        <v>41073</v>
      </c>
      <c r="D47" s="11">
        <v>83271</v>
      </c>
      <c r="E47" s="11">
        <v>42175</v>
      </c>
      <c r="F47" s="11">
        <v>41048</v>
      </c>
      <c r="G47" s="11">
        <v>83223</v>
      </c>
      <c r="H47" s="11">
        <v>23</v>
      </c>
      <c r="I47" s="11">
        <v>25</v>
      </c>
      <c r="J47" s="11">
        <v>48</v>
      </c>
      <c r="K47" s="113">
        <v>0.05</v>
      </c>
      <c r="L47" s="113">
        <v>0.06</v>
      </c>
      <c r="M47" s="114">
        <v>0.05768</v>
      </c>
    </row>
    <row r="48" spans="1:13" ht="13.5">
      <c r="A48" s="76" t="s">
        <v>87</v>
      </c>
      <c r="B48" s="11">
        <v>54139</v>
      </c>
      <c r="C48" s="11">
        <v>53611</v>
      </c>
      <c r="D48" s="11">
        <v>107750</v>
      </c>
      <c r="E48" s="11">
        <v>54112</v>
      </c>
      <c r="F48" s="11">
        <v>53615</v>
      </c>
      <c r="G48" s="11">
        <v>107727</v>
      </c>
      <c r="H48" s="11">
        <v>27</v>
      </c>
      <c r="I48" s="11">
        <v>-4</v>
      </c>
      <c r="J48" s="11">
        <v>23</v>
      </c>
      <c r="K48" s="113">
        <v>0.05</v>
      </c>
      <c r="L48" s="113">
        <v>-0.01</v>
      </c>
      <c r="M48" s="114">
        <v>0.02135</v>
      </c>
    </row>
    <row r="49" spans="1:13" ht="13.5">
      <c r="A49" s="76" t="s">
        <v>88</v>
      </c>
      <c r="B49" s="11">
        <v>54848</v>
      </c>
      <c r="C49" s="11">
        <v>53838</v>
      </c>
      <c r="D49" s="11">
        <v>108686</v>
      </c>
      <c r="E49" s="11">
        <v>54863</v>
      </c>
      <c r="F49" s="11">
        <v>53792</v>
      </c>
      <c r="G49" s="11">
        <v>108655</v>
      </c>
      <c r="H49" s="11">
        <v>-15</v>
      </c>
      <c r="I49" s="11">
        <v>46</v>
      </c>
      <c r="J49" s="11">
        <v>31</v>
      </c>
      <c r="K49" s="113">
        <v>-0.03</v>
      </c>
      <c r="L49" s="113">
        <v>0.09</v>
      </c>
      <c r="M49" s="114">
        <v>0.02853</v>
      </c>
    </row>
    <row r="50" spans="1:13" ht="13.5">
      <c r="A50" s="76" t="s">
        <v>89</v>
      </c>
      <c r="B50" s="11">
        <v>17927</v>
      </c>
      <c r="C50" s="11">
        <v>18584</v>
      </c>
      <c r="D50" s="11">
        <v>36511</v>
      </c>
      <c r="E50" s="11">
        <v>17962</v>
      </c>
      <c r="F50" s="11">
        <v>18625</v>
      </c>
      <c r="G50" s="11">
        <v>36587</v>
      </c>
      <c r="H50" s="11">
        <v>-35</v>
      </c>
      <c r="I50" s="11">
        <v>-41</v>
      </c>
      <c r="J50" s="11">
        <v>-76</v>
      </c>
      <c r="K50" s="113">
        <v>-0.19</v>
      </c>
      <c r="L50" s="113">
        <v>-0.22</v>
      </c>
      <c r="M50" s="114">
        <v>-0.20772</v>
      </c>
    </row>
    <row r="51" spans="1:13" ht="13.5">
      <c r="A51" s="76" t="s">
        <v>90</v>
      </c>
      <c r="B51" s="11">
        <v>34912</v>
      </c>
      <c r="C51" s="11">
        <v>33612</v>
      </c>
      <c r="D51" s="11">
        <v>68524</v>
      </c>
      <c r="E51" s="11">
        <v>34957</v>
      </c>
      <c r="F51" s="11">
        <v>33636</v>
      </c>
      <c r="G51" s="11">
        <v>68593</v>
      </c>
      <c r="H51" s="11">
        <v>-45</v>
      </c>
      <c r="I51" s="11">
        <v>-24</v>
      </c>
      <c r="J51" s="11">
        <v>-69</v>
      </c>
      <c r="K51" s="113">
        <v>-0.13</v>
      </c>
      <c r="L51" s="113">
        <v>-0.07</v>
      </c>
      <c r="M51" s="114">
        <v>-0.10059</v>
      </c>
    </row>
    <row r="52" spans="1:13" ht="13.5">
      <c r="A52" s="76" t="s">
        <v>91</v>
      </c>
      <c r="B52" s="11">
        <v>12934</v>
      </c>
      <c r="C52" s="11">
        <v>14875</v>
      </c>
      <c r="D52" s="11">
        <v>27809</v>
      </c>
      <c r="E52" s="11">
        <v>12944</v>
      </c>
      <c r="F52" s="11">
        <v>14876</v>
      </c>
      <c r="G52" s="11">
        <v>27820</v>
      </c>
      <c r="H52" s="11">
        <v>-10</v>
      </c>
      <c r="I52" s="11">
        <v>-1</v>
      </c>
      <c r="J52" s="11">
        <v>-11</v>
      </c>
      <c r="K52" s="113">
        <v>-0.08</v>
      </c>
      <c r="L52" s="113">
        <v>-0.01</v>
      </c>
      <c r="M52" s="114">
        <v>-0.03954</v>
      </c>
    </row>
    <row r="53" spans="1:13" ht="13.5">
      <c r="A53" s="76" t="s">
        <v>92</v>
      </c>
      <c r="B53" s="11">
        <v>20324</v>
      </c>
      <c r="C53" s="11">
        <v>19751</v>
      </c>
      <c r="D53" s="11">
        <v>40075</v>
      </c>
      <c r="E53" s="11">
        <v>20349</v>
      </c>
      <c r="F53" s="11">
        <v>19749</v>
      </c>
      <c r="G53" s="11">
        <v>40098</v>
      </c>
      <c r="H53" s="11">
        <v>-25</v>
      </c>
      <c r="I53" s="11">
        <v>2</v>
      </c>
      <c r="J53" s="11">
        <v>-23</v>
      </c>
      <c r="K53" s="113">
        <v>-0.12</v>
      </c>
      <c r="L53" s="113">
        <v>0.01</v>
      </c>
      <c r="M53" s="114">
        <v>-0.05736</v>
      </c>
    </row>
    <row r="54" spans="1:13" ht="13.5">
      <c r="A54" s="76" t="s">
        <v>93</v>
      </c>
      <c r="B54" s="11">
        <v>13689</v>
      </c>
      <c r="C54" s="11">
        <v>14517</v>
      </c>
      <c r="D54" s="11">
        <v>28206</v>
      </c>
      <c r="E54" s="11">
        <v>13682</v>
      </c>
      <c r="F54" s="11">
        <v>14519</v>
      </c>
      <c r="G54" s="11">
        <v>28201</v>
      </c>
      <c r="H54" s="11">
        <v>7</v>
      </c>
      <c r="I54" s="11">
        <v>-2</v>
      </c>
      <c r="J54" s="11">
        <v>5</v>
      </c>
      <c r="K54" s="113">
        <v>0.05</v>
      </c>
      <c r="L54" s="113">
        <v>-0.01</v>
      </c>
      <c r="M54" s="114">
        <v>0.01773</v>
      </c>
    </row>
    <row r="55" spans="1:13" ht="13.5">
      <c r="A55" s="76" t="s">
        <v>94</v>
      </c>
      <c r="B55" s="11">
        <v>12101</v>
      </c>
      <c r="C55" s="11">
        <v>13000</v>
      </c>
      <c r="D55" s="11">
        <v>25101</v>
      </c>
      <c r="E55" s="11">
        <v>12104</v>
      </c>
      <c r="F55" s="11">
        <v>13029</v>
      </c>
      <c r="G55" s="11">
        <v>25133</v>
      </c>
      <c r="H55" s="11">
        <v>-3</v>
      </c>
      <c r="I55" s="11">
        <v>-29</v>
      </c>
      <c r="J55" s="11">
        <v>-32</v>
      </c>
      <c r="K55" s="113">
        <v>-0.02</v>
      </c>
      <c r="L55" s="113">
        <v>-0.22</v>
      </c>
      <c r="M55" s="114">
        <v>-0.12732</v>
      </c>
    </row>
    <row r="56" spans="1:13" ht="13.5">
      <c r="A56" s="76" t="s">
        <v>95</v>
      </c>
      <c r="B56" s="11">
        <v>25790</v>
      </c>
      <c r="C56" s="11">
        <v>27517</v>
      </c>
      <c r="D56" s="11">
        <v>53307</v>
      </c>
      <c r="E56" s="11">
        <v>25786</v>
      </c>
      <c r="F56" s="11">
        <v>27548</v>
      </c>
      <c r="G56" s="11">
        <v>53334</v>
      </c>
      <c r="H56" s="11">
        <v>4</v>
      </c>
      <c r="I56" s="11">
        <v>-31</v>
      </c>
      <c r="J56" s="11">
        <v>-27</v>
      </c>
      <c r="K56" s="113">
        <v>0.02</v>
      </c>
      <c r="L56" s="113">
        <v>-0.11</v>
      </c>
      <c r="M56" s="114">
        <v>-0.05062</v>
      </c>
    </row>
    <row r="57" spans="1:13" ht="13.5">
      <c r="A57" s="76" t="s">
        <v>96</v>
      </c>
      <c r="B57" s="11">
        <v>4048</v>
      </c>
      <c r="C57" s="11">
        <v>4035</v>
      </c>
      <c r="D57" s="11">
        <v>8083</v>
      </c>
      <c r="E57" s="11">
        <v>4046</v>
      </c>
      <c r="F57" s="11">
        <v>4034</v>
      </c>
      <c r="G57" s="11">
        <v>8080</v>
      </c>
      <c r="H57" s="11">
        <v>2</v>
      </c>
      <c r="I57" s="11">
        <v>1</v>
      </c>
      <c r="J57" s="11">
        <v>3</v>
      </c>
      <c r="K57" s="113">
        <v>0.05</v>
      </c>
      <c r="L57" s="113">
        <v>0.02</v>
      </c>
      <c r="M57" s="114">
        <v>0.03713</v>
      </c>
    </row>
    <row r="58" spans="1:13" ht="13.5">
      <c r="A58" s="76" t="s">
        <v>97</v>
      </c>
      <c r="B58" s="11">
        <v>7075</v>
      </c>
      <c r="C58" s="11">
        <v>7138</v>
      </c>
      <c r="D58" s="11">
        <v>14213</v>
      </c>
      <c r="E58" s="11">
        <v>7093</v>
      </c>
      <c r="F58" s="11">
        <v>7142</v>
      </c>
      <c r="G58" s="11">
        <v>14235</v>
      </c>
      <c r="H58" s="11">
        <v>-18</v>
      </c>
      <c r="I58" s="11">
        <v>-4</v>
      </c>
      <c r="J58" s="11">
        <v>-22</v>
      </c>
      <c r="K58" s="113">
        <v>-0.25</v>
      </c>
      <c r="L58" s="113">
        <v>-0.06</v>
      </c>
      <c r="M58" s="114">
        <v>-0.15455</v>
      </c>
    </row>
    <row r="59" spans="1:13" ht="13.5">
      <c r="A59" s="76" t="s">
        <v>98</v>
      </c>
      <c r="B59" s="11">
        <v>4859</v>
      </c>
      <c r="C59" s="11">
        <v>5004</v>
      </c>
      <c r="D59" s="11">
        <v>9863</v>
      </c>
      <c r="E59" s="11">
        <v>4871</v>
      </c>
      <c r="F59" s="11">
        <v>5001</v>
      </c>
      <c r="G59" s="11">
        <v>9872</v>
      </c>
      <c r="H59" s="11">
        <v>-12</v>
      </c>
      <c r="I59" s="11">
        <v>3</v>
      </c>
      <c r="J59" s="11">
        <v>-9</v>
      </c>
      <c r="K59" s="113">
        <v>-0.25</v>
      </c>
      <c r="L59" s="113">
        <v>0.06</v>
      </c>
      <c r="M59" s="114">
        <v>-0.09117</v>
      </c>
    </row>
    <row r="60" spans="1:13" ht="13.5">
      <c r="A60" s="76" t="s">
        <v>99</v>
      </c>
      <c r="B60" s="11">
        <v>4631</v>
      </c>
      <c r="C60" s="11">
        <v>4904</v>
      </c>
      <c r="D60" s="11">
        <v>9535</v>
      </c>
      <c r="E60" s="11">
        <v>4656</v>
      </c>
      <c r="F60" s="11">
        <v>4934</v>
      </c>
      <c r="G60" s="11">
        <v>9590</v>
      </c>
      <c r="H60" s="11">
        <v>-25</v>
      </c>
      <c r="I60" s="11">
        <v>-30</v>
      </c>
      <c r="J60" s="11">
        <v>-55</v>
      </c>
      <c r="K60" s="113">
        <v>-0.54</v>
      </c>
      <c r="L60" s="113">
        <v>-0.61</v>
      </c>
      <c r="M60" s="114">
        <v>-0.57351</v>
      </c>
    </row>
    <row r="61" spans="1:13" ht="13.5">
      <c r="A61" s="76" t="s">
        <v>100</v>
      </c>
      <c r="B61" s="11">
        <v>6867</v>
      </c>
      <c r="C61" s="11">
        <v>7104</v>
      </c>
      <c r="D61" s="11">
        <v>13971</v>
      </c>
      <c r="E61" s="11">
        <v>6853</v>
      </c>
      <c r="F61" s="11">
        <v>7095</v>
      </c>
      <c r="G61" s="11">
        <v>13948</v>
      </c>
      <c r="H61" s="11">
        <v>14</v>
      </c>
      <c r="I61" s="11">
        <v>9</v>
      </c>
      <c r="J61" s="11">
        <v>23</v>
      </c>
      <c r="K61" s="113">
        <v>0.2</v>
      </c>
      <c r="L61" s="113">
        <v>0.13</v>
      </c>
      <c r="M61" s="114">
        <v>0.1649</v>
      </c>
    </row>
    <row r="62" spans="1:13" ht="13.5">
      <c r="A62" s="76" t="s">
        <v>101</v>
      </c>
      <c r="B62" s="11">
        <v>27480</v>
      </c>
      <c r="C62" s="11">
        <v>28185</v>
      </c>
      <c r="D62" s="11">
        <v>55665</v>
      </c>
      <c r="E62" s="11">
        <v>27519</v>
      </c>
      <c r="F62" s="11">
        <v>28206</v>
      </c>
      <c r="G62" s="11">
        <v>55725</v>
      </c>
      <c r="H62" s="11">
        <v>-39</v>
      </c>
      <c r="I62" s="11">
        <v>-21</v>
      </c>
      <c r="J62" s="11">
        <v>-60</v>
      </c>
      <c r="K62" s="113">
        <v>-0.14</v>
      </c>
      <c r="L62" s="113">
        <v>-0.07</v>
      </c>
      <c r="M62" s="114">
        <v>-0.10767</v>
      </c>
    </row>
    <row r="63" spans="1:13" ht="13.5">
      <c r="A63" s="76" t="s">
        <v>102</v>
      </c>
      <c r="B63" s="11">
        <v>5085</v>
      </c>
      <c r="C63" s="11">
        <v>5471</v>
      </c>
      <c r="D63" s="11">
        <v>10556</v>
      </c>
      <c r="E63" s="11">
        <v>5086</v>
      </c>
      <c r="F63" s="11">
        <v>5532</v>
      </c>
      <c r="G63" s="11">
        <v>10618</v>
      </c>
      <c r="H63" s="11">
        <v>-1</v>
      </c>
      <c r="I63" s="11">
        <v>-61</v>
      </c>
      <c r="J63" s="11">
        <v>-62</v>
      </c>
      <c r="K63" s="113">
        <v>-0.02</v>
      </c>
      <c r="L63" s="113">
        <v>-1.1</v>
      </c>
      <c r="M63" s="114">
        <v>-0.58391</v>
      </c>
    </row>
    <row r="64" spans="1:13" ht="13.5">
      <c r="A64" s="76" t="s">
        <v>103</v>
      </c>
      <c r="B64" s="11">
        <v>3149</v>
      </c>
      <c r="C64" s="11">
        <v>3622</v>
      </c>
      <c r="D64" s="11">
        <v>6771</v>
      </c>
      <c r="E64" s="11">
        <v>3154</v>
      </c>
      <c r="F64" s="11">
        <v>3633</v>
      </c>
      <c r="G64" s="11">
        <v>6787</v>
      </c>
      <c r="H64" s="11">
        <v>-5</v>
      </c>
      <c r="I64" s="11">
        <v>-11</v>
      </c>
      <c r="J64" s="11">
        <v>-16</v>
      </c>
      <c r="K64" s="113">
        <v>-0.16</v>
      </c>
      <c r="L64" s="113">
        <v>-0.3</v>
      </c>
      <c r="M64" s="114">
        <v>-0.23574</v>
      </c>
    </row>
    <row r="65" spans="1:13" ht="13.5">
      <c r="A65" s="76" t="s">
        <v>104</v>
      </c>
      <c r="B65" s="11">
        <v>10465</v>
      </c>
      <c r="C65" s="11">
        <v>12057</v>
      </c>
      <c r="D65" s="11">
        <v>22522</v>
      </c>
      <c r="E65" s="11">
        <v>10471</v>
      </c>
      <c r="F65" s="11">
        <v>12121</v>
      </c>
      <c r="G65" s="11">
        <v>22592</v>
      </c>
      <c r="H65" s="11">
        <v>-6</v>
      </c>
      <c r="I65" s="11">
        <v>-64</v>
      </c>
      <c r="J65" s="11">
        <v>-70</v>
      </c>
      <c r="K65" s="113">
        <v>-0.06</v>
      </c>
      <c r="L65" s="113">
        <v>-0.53</v>
      </c>
      <c r="M65" s="114">
        <v>-0.30984</v>
      </c>
    </row>
    <row r="66" spans="1:13" ht="13.5">
      <c r="A66" s="76" t="s">
        <v>105</v>
      </c>
      <c r="B66" s="11">
        <v>18699</v>
      </c>
      <c r="C66" s="11">
        <v>21150</v>
      </c>
      <c r="D66" s="11">
        <v>39849</v>
      </c>
      <c r="E66" s="11">
        <v>18711</v>
      </c>
      <c r="F66" s="11">
        <v>21286</v>
      </c>
      <c r="G66" s="11">
        <v>39997</v>
      </c>
      <c r="H66" s="11">
        <v>-12</v>
      </c>
      <c r="I66" s="11">
        <v>-136</v>
      </c>
      <c r="J66" s="11">
        <v>-148</v>
      </c>
      <c r="K66" s="113">
        <v>-0.06</v>
      </c>
      <c r="L66" s="113">
        <v>-0.64</v>
      </c>
      <c r="M66" s="114">
        <v>-0.37003</v>
      </c>
    </row>
    <row r="67" spans="1:13" ht="13.5">
      <c r="A67" s="76" t="s">
        <v>106</v>
      </c>
      <c r="B67" s="11">
        <v>17329</v>
      </c>
      <c r="C67" s="11">
        <v>15794</v>
      </c>
      <c r="D67" s="11">
        <v>33123</v>
      </c>
      <c r="E67" s="11">
        <v>17406</v>
      </c>
      <c r="F67" s="11">
        <v>15828</v>
      </c>
      <c r="G67" s="11">
        <v>33234</v>
      </c>
      <c r="H67" s="11">
        <v>-77</v>
      </c>
      <c r="I67" s="11">
        <v>-34</v>
      </c>
      <c r="J67" s="11">
        <v>-111</v>
      </c>
      <c r="K67" s="113">
        <v>-0.44</v>
      </c>
      <c r="L67" s="113">
        <v>-0.21</v>
      </c>
      <c r="M67" s="114">
        <v>-0.334</v>
      </c>
    </row>
    <row r="68" spans="1:13" ht="13.5">
      <c r="A68" s="76" t="s">
        <v>107</v>
      </c>
      <c r="B68" s="11">
        <v>1362</v>
      </c>
      <c r="C68" s="11">
        <v>1266</v>
      </c>
      <c r="D68" s="11">
        <v>2628</v>
      </c>
      <c r="E68" s="11">
        <v>1366</v>
      </c>
      <c r="F68" s="11">
        <v>1264</v>
      </c>
      <c r="G68" s="11">
        <v>2630</v>
      </c>
      <c r="H68" s="11">
        <v>-4</v>
      </c>
      <c r="I68" s="11">
        <v>2</v>
      </c>
      <c r="J68" s="11">
        <v>-2</v>
      </c>
      <c r="K68" s="113">
        <v>-0.29</v>
      </c>
      <c r="L68" s="113">
        <v>0.16</v>
      </c>
      <c r="M68" s="114">
        <v>-0.07605</v>
      </c>
    </row>
    <row r="69" spans="1:13" ht="13.5" customHeight="1">
      <c r="A69" s="76" t="s">
        <v>108</v>
      </c>
      <c r="B69" s="11">
        <v>18691</v>
      </c>
      <c r="C69" s="11">
        <v>17060</v>
      </c>
      <c r="D69" s="11">
        <v>35751</v>
      </c>
      <c r="E69" s="11">
        <v>18772</v>
      </c>
      <c r="F69" s="11">
        <v>17092</v>
      </c>
      <c r="G69" s="11">
        <v>35864</v>
      </c>
      <c r="H69" s="11">
        <v>-81</v>
      </c>
      <c r="I69" s="11">
        <v>-32</v>
      </c>
      <c r="J69" s="11">
        <v>-113</v>
      </c>
      <c r="K69" s="113">
        <v>-0.43</v>
      </c>
      <c r="L69" s="113">
        <v>-0.19</v>
      </c>
      <c r="M69" s="114">
        <v>-0.31508</v>
      </c>
    </row>
    <row r="70" spans="1:13" ht="12" customHeight="1" hidden="1">
      <c r="A70" s="76" t="s">
        <v>109</v>
      </c>
      <c r="B70" s="11">
        <v>0</v>
      </c>
      <c r="C70" s="11">
        <v>0</v>
      </c>
      <c r="D70" s="11">
        <v>0</v>
      </c>
      <c r="E70" s="11" t="e">
        <v>#REF!</v>
      </c>
      <c r="F70" s="11" t="e">
        <v>#REF!</v>
      </c>
      <c r="G70" s="11" t="e">
        <v>#REF!</v>
      </c>
      <c r="H70" s="11" t="e">
        <v>#REF!</v>
      </c>
      <c r="I70" s="11" t="e">
        <v>#REF!</v>
      </c>
      <c r="J70" s="11" t="e">
        <v>#REF!</v>
      </c>
      <c r="K70" s="113" t="e">
        <v>#REF!</v>
      </c>
      <c r="L70" s="113" t="e">
        <v>#REF!</v>
      </c>
      <c r="M70" s="114" t="e">
        <v>#REF!</v>
      </c>
    </row>
    <row r="71" spans="1:13" ht="12" customHeight="1" hidden="1">
      <c r="A71" s="76" t="s">
        <v>110</v>
      </c>
      <c r="B71" s="11">
        <v>0</v>
      </c>
      <c r="C71" s="11">
        <v>0</v>
      </c>
      <c r="D71" s="11">
        <v>0</v>
      </c>
      <c r="E71" s="11" t="e">
        <v>#REF!</v>
      </c>
      <c r="F71" s="11" t="e">
        <v>#REF!</v>
      </c>
      <c r="G71" s="11" t="e">
        <v>#REF!</v>
      </c>
      <c r="H71" s="11" t="e">
        <v>#REF!</v>
      </c>
      <c r="I71" s="11" t="e">
        <v>#REF!</v>
      </c>
      <c r="J71" s="11" t="e">
        <v>#REF!</v>
      </c>
      <c r="K71" s="113" t="e">
        <v>#REF!</v>
      </c>
      <c r="L71" s="113" t="e">
        <v>#REF!</v>
      </c>
      <c r="M71" s="114" t="e">
        <v>#REF!</v>
      </c>
    </row>
    <row r="72" spans="1:13" ht="9" customHeight="1" hidden="1">
      <c r="A72" s="76" t="s">
        <v>111</v>
      </c>
      <c r="B72" s="11">
        <v>0</v>
      </c>
      <c r="C72" s="11">
        <v>0</v>
      </c>
      <c r="D72" s="11">
        <v>0</v>
      </c>
      <c r="E72" s="11" t="e">
        <v>#REF!</v>
      </c>
      <c r="F72" s="11" t="e">
        <v>#REF!</v>
      </c>
      <c r="G72" s="11" t="e">
        <v>#REF!</v>
      </c>
      <c r="H72" s="11" t="e">
        <v>#REF!</v>
      </c>
      <c r="I72" s="11" t="e">
        <v>#REF!</v>
      </c>
      <c r="J72" s="11" t="e">
        <v>#REF!</v>
      </c>
      <c r="K72" s="113" t="e">
        <v>#REF!</v>
      </c>
      <c r="L72" s="113" t="e">
        <v>#REF!</v>
      </c>
      <c r="M72" s="114" t="e">
        <v>#REF!</v>
      </c>
    </row>
    <row r="73" spans="1:13" ht="30" customHeight="1" hidden="1">
      <c r="A73" s="76" t="s">
        <v>112</v>
      </c>
      <c r="B73" s="11">
        <v>0</v>
      </c>
      <c r="C73" s="11">
        <v>0</v>
      </c>
      <c r="D73" s="11">
        <v>0</v>
      </c>
      <c r="E73" s="11" t="e">
        <v>#REF!</v>
      </c>
      <c r="F73" s="11" t="e">
        <v>#REF!</v>
      </c>
      <c r="G73" s="11" t="e">
        <v>#REF!</v>
      </c>
      <c r="H73" s="11" t="e">
        <v>#REF!</v>
      </c>
      <c r="I73" s="11" t="e">
        <v>#REF!</v>
      </c>
      <c r="J73" s="11" t="e">
        <v>#REF!</v>
      </c>
      <c r="K73" s="113" t="e">
        <v>#REF!</v>
      </c>
      <c r="L73" s="113" t="e">
        <v>#REF!</v>
      </c>
      <c r="M73" s="114" t="e">
        <v>#REF!</v>
      </c>
    </row>
    <row r="74" spans="1:13" ht="12.75" customHeight="1" hidden="1">
      <c r="A74" s="76" t="s">
        <v>113</v>
      </c>
      <c r="B74" s="11">
        <v>0</v>
      </c>
      <c r="C74" s="11">
        <v>0</v>
      </c>
      <c r="D74" s="11">
        <v>0</v>
      </c>
      <c r="E74" s="11" t="e">
        <v>#REF!</v>
      </c>
      <c r="F74" s="11" t="e">
        <v>#REF!</v>
      </c>
      <c r="G74" s="11" t="e">
        <v>#REF!</v>
      </c>
      <c r="H74" s="11" t="e">
        <v>#REF!</v>
      </c>
      <c r="I74" s="11" t="e">
        <v>#REF!</v>
      </c>
      <c r="J74" s="11" t="e">
        <v>#REF!</v>
      </c>
      <c r="K74" s="113" t="e">
        <v>#REF!</v>
      </c>
      <c r="L74" s="113" t="e">
        <v>#REF!</v>
      </c>
      <c r="M74" s="114" t="e">
        <v>#REF!</v>
      </c>
    </row>
    <row r="75" spans="1:13" ht="13.5">
      <c r="A75" s="78"/>
      <c r="B75" s="11"/>
      <c r="C75" s="11"/>
      <c r="D75" s="11"/>
      <c r="E75" s="11"/>
      <c r="F75" s="11"/>
      <c r="G75" s="11"/>
      <c r="H75" s="11"/>
      <c r="I75" s="11"/>
      <c r="J75" s="11"/>
      <c r="K75" s="113"/>
      <c r="L75" s="113"/>
      <c r="M75" s="114"/>
    </row>
    <row r="76" spans="1:13" ht="13.5">
      <c r="A76" s="76" t="s">
        <v>6</v>
      </c>
      <c r="B76" s="11">
        <v>2450992</v>
      </c>
      <c r="C76" s="11">
        <v>2454359</v>
      </c>
      <c r="D76" s="11">
        <v>4905351</v>
      </c>
      <c r="E76" s="11">
        <v>2453124</v>
      </c>
      <c r="F76" s="11">
        <v>2454604</v>
      </c>
      <c r="G76" s="11">
        <v>4907728</v>
      </c>
      <c r="H76" s="11">
        <v>-2132</v>
      </c>
      <c r="I76" s="11">
        <v>-245</v>
      </c>
      <c r="J76" s="11">
        <v>-2377</v>
      </c>
      <c r="K76" s="113">
        <v>-0.09</v>
      </c>
      <c r="L76" s="113">
        <v>-0.01</v>
      </c>
      <c r="M76" s="114">
        <v>-0.04843</v>
      </c>
    </row>
    <row r="77" spans="1:13" ht="13.5">
      <c r="A77" s="76" t="s">
        <v>114</v>
      </c>
      <c r="B77" s="11">
        <v>1210163</v>
      </c>
      <c r="C77" s="11">
        <v>1231954</v>
      </c>
      <c r="D77" s="11">
        <v>2442117</v>
      </c>
      <c r="E77" s="88">
        <v>1210991</v>
      </c>
      <c r="F77" s="88">
        <v>1232260</v>
      </c>
      <c r="G77" s="88">
        <v>2443251</v>
      </c>
      <c r="H77" s="11">
        <v>-828</v>
      </c>
      <c r="I77" s="11">
        <v>-306</v>
      </c>
      <c r="J77" s="88">
        <v>-1134</v>
      </c>
      <c r="K77" s="113">
        <v>-0.07</v>
      </c>
      <c r="L77" s="113">
        <v>-0.02</v>
      </c>
      <c r="M77" s="114">
        <v>-0.04641</v>
      </c>
    </row>
    <row r="78" spans="1:13" ht="13.5">
      <c r="A78" s="76" t="s">
        <v>115</v>
      </c>
      <c r="B78" s="11">
        <v>3661155</v>
      </c>
      <c r="C78" s="11">
        <v>3686313</v>
      </c>
      <c r="D78" s="11">
        <v>7347468</v>
      </c>
      <c r="E78" s="11">
        <v>3664115</v>
      </c>
      <c r="F78" s="11">
        <v>3686864</v>
      </c>
      <c r="G78" s="11">
        <v>7350979</v>
      </c>
      <c r="H78" s="11">
        <v>-2960</v>
      </c>
      <c r="I78" s="11">
        <v>-551</v>
      </c>
      <c r="J78" s="11">
        <v>-3511</v>
      </c>
      <c r="K78" s="113">
        <v>-0.08</v>
      </c>
      <c r="L78" s="113">
        <v>-0.01</v>
      </c>
      <c r="M78" s="114">
        <v>-0.04776</v>
      </c>
    </row>
    <row r="79" spans="1:13" ht="13.5">
      <c r="A79" s="76" t="s">
        <v>116</v>
      </c>
      <c r="B79" s="11">
        <v>123918</v>
      </c>
      <c r="C79" s="11">
        <v>128538</v>
      </c>
      <c r="D79" s="11">
        <v>252456</v>
      </c>
      <c r="E79" s="11">
        <v>124081</v>
      </c>
      <c r="F79" s="11">
        <v>128757</v>
      </c>
      <c r="G79" s="11">
        <v>252838</v>
      </c>
      <c r="H79" s="11">
        <v>-163</v>
      </c>
      <c r="I79" s="11">
        <v>-219</v>
      </c>
      <c r="J79" s="11">
        <v>-382</v>
      </c>
      <c r="K79" s="113">
        <v>-0.13</v>
      </c>
      <c r="L79" s="113">
        <v>-0.17</v>
      </c>
      <c r="M79" s="114">
        <v>-0.15108</v>
      </c>
    </row>
    <row r="80" spans="1:13" ht="14.25" thickBot="1">
      <c r="A80" s="180" t="s">
        <v>117</v>
      </c>
      <c r="B80" s="12">
        <v>3785073</v>
      </c>
      <c r="C80" s="12">
        <v>3814851</v>
      </c>
      <c r="D80" s="12">
        <v>7599924</v>
      </c>
      <c r="E80" s="12">
        <v>3788196</v>
      </c>
      <c r="F80" s="12">
        <v>3815621</v>
      </c>
      <c r="G80" s="12">
        <v>7603817</v>
      </c>
      <c r="H80" s="12">
        <v>-3123</v>
      </c>
      <c r="I80" s="12">
        <v>-770</v>
      </c>
      <c r="J80" s="12">
        <v>-3893</v>
      </c>
      <c r="K80" s="115">
        <v>-0.08</v>
      </c>
      <c r="L80" s="115">
        <v>-0.02</v>
      </c>
      <c r="M80" s="116">
        <v>-0.0512</v>
      </c>
    </row>
    <row r="81" spans="1:13" ht="16.5" customHeight="1">
      <c r="A81" s="187"/>
      <c r="B81" s="188"/>
      <c r="C81" s="188"/>
      <c r="D81" s="188"/>
      <c r="E81" s="188"/>
      <c r="F81" s="188"/>
      <c r="G81" s="188"/>
      <c r="H81" s="188"/>
      <c r="I81" s="117"/>
      <c r="J81" s="117"/>
      <c r="K81" s="118"/>
      <c r="L81" s="118"/>
      <c r="M81" s="118"/>
    </row>
    <row r="82" spans="3:13" ht="15.75">
      <c r="C82" s="84"/>
      <c r="G82" s="119"/>
      <c r="H82" s="117"/>
      <c r="I82" s="117"/>
      <c r="J82" s="117"/>
      <c r="K82" s="118"/>
      <c r="L82" s="118"/>
      <c r="M82" s="118"/>
    </row>
    <row r="83" spans="1:13" ht="15.75">
      <c r="A83" s="120"/>
      <c r="G83" s="119"/>
      <c r="H83" s="117"/>
      <c r="I83" s="117"/>
      <c r="J83" s="117"/>
      <c r="K83" s="118"/>
      <c r="L83" s="118"/>
      <c r="M83" s="118"/>
    </row>
    <row r="84" spans="7:13" ht="15.75">
      <c r="G84" s="119"/>
      <c r="H84" s="117"/>
      <c r="I84" s="117"/>
      <c r="J84" s="117"/>
      <c r="K84" s="118"/>
      <c r="L84" s="118"/>
      <c r="M84" s="118"/>
    </row>
    <row r="85" spans="7:13" ht="15.75">
      <c r="G85" s="119"/>
      <c r="H85" s="117"/>
      <c r="I85" s="117"/>
      <c r="J85" s="117"/>
      <c r="K85" s="118"/>
      <c r="L85" s="118"/>
      <c r="M85" s="118"/>
    </row>
    <row r="86" spans="7:13" ht="15.75">
      <c r="G86" s="119"/>
      <c r="H86" s="117"/>
      <c r="I86" s="117"/>
      <c r="J86" s="117"/>
      <c r="K86" s="118"/>
      <c r="L86" s="118"/>
      <c r="M86" s="118"/>
    </row>
    <row r="87" spans="7:13" ht="15.75">
      <c r="G87" s="119"/>
      <c r="H87" s="117"/>
      <c r="I87" s="117"/>
      <c r="J87" s="117"/>
      <c r="K87" s="118"/>
      <c r="L87" s="118"/>
      <c r="M87" s="118"/>
    </row>
    <row r="88" spans="7:13" ht="15.75">
      <c r="G88" s="119"/>
      <c r="H88" s="117"/>
      <c r="I88" s="117"/>
      <c r="J88" s="117"/>
      <c r="K88" s="118"/>
      <c r="L88" s="118"/>
      <c r="M88" s="118"/>
    </row>
    <row r="89" spans="7:13" ht="15.75">
      <c r="G89" s="119"/>
      <c r="H89" s="117"/>
      <c r="I89" s="117"/>
      <c r="J89" s="117"/>
      <c r="K89" s="118"/>
      <c r="L89" s="118"/>
      <c r="M89" s="118"/>
    </row>
    <row r="90" spans="7:13" ht="15.75">
      <c r="G90" s="119"/>
      <c r="H90" s="117"/>
      <c r="I90" s="117"/>
      <c r="J90" s="117"/>
      <c r="K90" s="118"/>
      <c r="L90" s="118"/>
      <c r="M90" s="118"/>
    </row>
    <row r="91" spans="7:13" ht="15.75">
      <c r="G91" s="119"/>
      <c r="H91" s="117"/>
      <c r="I91" s="117"/>
      <c r="J91" s="117"/>
      <c r="K91" s="118"/>
      <c r="L91" s="118"/>
      <c r="M91" s="118"/>
    </row>
    <row r="92" spans="7:13" ht="15.75">
      <c r="G92" s="119"/>
      <c r="H92" s="117"/>
      <c r="I92" s="117"/>
      <c r="J92" s="117"/>
      <c r="K92" s="118"/>
      <c r="L92" s="118"/>
      <c r="M92" s="118"/>
    </row>
    <row r="93" spans="7:13" ht="15.75">
      <c r="G93" s="119"/>
      <c r="H93" s="117"/>
      <c r="I93" s="117"/>
      <c r="J93" s="117"/>
      <c r="K93" s="118"/>
      <c r="L93" s="118"/>
      <c r="M93" s="118"/>
    </row>
  </sheetData>
  <sheetProtection/>
  <mergeCells count="1">
    <mergeCell ref="A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headerFooter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D17" sqref="D17"/>
    </sheetView>
  </sheetViews>
  <sheetFormatPr defaultColWidth="8.796875" defaultRowHeight="14.25"/>
  <cols>
    <col min="1" max="1" width="20.09765625" style="101" customWidth="1"/>
    <col min="2" max="13" width="10.69921875" style="101" customWidth="1"/>
    <col min="14" max="16384" width="9" style="101" customWidth="1"/>
  </cols>
  <sheetData>
    <row r="1" spans="2:11" ht="17.25">
      <c r="B1" s="120" t="s">
        <v>143</v>
      </c>
      <c r="C1" s="121"/>
      <c r="D1" s="121" t="s">
        <v>144</v>
      </c>
      <c r="E1" s="120"/>
      <c r="F1" s="121"/>
      <c r="G1" s="121"/>
      <c r="I1" s="122"/>
      <c r="J1" s="102">
        <f>B3</f>
        <v>42796</v>
      </c>
      <c r="K1" s="103"/>
    </row>
    <row r="2" spans="1:13" ht="21.75" customHeight="1" thickBot="1">
      <c r="A2" s="123"/>
      <c r="B2" s="64"/>
      <c r="C2" s="124"/>
      <c r="D2" s="125"/>
      <c r="E2" s="64"/>
      <c r="F2" s="124"/>
      <c r="G2" s="125"/>
      <c r="H2" s="105"/>
      <c r="I2" s="105"/>
      <c r="J2" s="106" t="s">
        <v>125</v>
      </c>
      <c r="K2" s="105"/>
      <c r="L2" s="105"/>
      <c r="M2" s="105"/>
    </row>
    <row r="3" spans="1:13" s="110" customFormat="1" ht="18" customHeight="1">
      <c r="A3" s="107" t="s">
        <v>258</v>
      </c>
      <c r="B3" s="31">
        <f>'[1]1.入力表'!B3</f>
        <v>42796</v>
      </c>
      <c r="C3" s="13" t="s">
        <v>43</v>
      </c>
      <c r="D3" s="13"/>
      <c r="E3" s="31">
        <f>'[1]1.入力表'!E3</f>
        <v>42706</v>
      </c>
      <c r="F3" s="13" t="s">
        <v>43</v>
      </c>
      <c r="G3" s="13"/>
      <c r="H3" s="108" t="s">
        <v>122</v>
      </c>
      <c r="I3" s="20"/>
      <c r="J3" s="20"/>
      <c r="K3" s="108" t="s">
        <v>123</v>
      </c>
      <c r="L3" s="20"/>
      <c r="M3" s="109"/>
    </row>
    <row r="4" spans="1:13" s="110" customFormat="1" ht="18" customHeight="1">
      <c r="A4" s="111" t="s">
        <v>44</v>
      </c>
      <c r="B4" s="21" t="s">
        <v>45</v>
      </c>
      <c r="C4" s="21" t="s">
        <v>46</v>
      </c>
      <c r="D4" s="21" t="s">
        <v>47</v>
      </c>
      <c r="E4" s="21" t="s">
        <v>45</v>
      </c>
      <c r="F4" s="21" t="s">
        <v>46</v>
      </c>
      <c r="G4" s="21" t="s">
        <v>47</v>
      </c>
      <c r="H4" s="21" t="s">
        <v>45</v>
      </c>
      <c r="I4" s="21" t="s">
        <v>46</v>
      </c>
      <c r="J4" s="21" t="s">
        <v>47</v>
      </c>
      <c r="K4" s="21" t="s">
        <v>45</v>
      </c>
      <c r="L4" s="21" t="s">
        <v>46</v>
      </c>
      <c r="M4" s="112" t="s">
        <v>47</v>
      </c>
    </row>
    <row r="5" spans="1:13" ht="13.5">
      <c r="A5" s="76" t="s">
        <v>211</v>
      </c>
      <c r="B5" s="11">
        <f>'[1]1.入力表'!B8</f>
        <v>61912</v>
      </c>
      <c r="C5" s="11">
        <f>'[1]1.入力表'!C8</f>
        <v>55944</v>
      </c>
      <c r="D5" s="11">
        <f>B5+C5</f>
        <v>117856</v>
      </c>
      <c r="E5" s="11">
        <f>'[1]1.入力表'!E8</f>
        <v>61980</v>
      </c>
      <c r="F5" s="11">
        <f>'[1]1.入力表'!F8</f>
        <v>55992</v>
      </c>
      <c r="G5" s="11">
        <f>E5+F5</f>
        <v>117972</v>
      </c>
      <c r="H5" s="11">
        <f aca="true" t="shared" si="0" ref="H5:I7">B5-E5</f>
        <v>-68</v>
      </c>
      <c r="I5" s="11">
        <f t="shared" si="0"/>
        <v>-48</v>
      </c>
      <c r="J5" s="11">
        <f>IF(D5-G5=H5+I5,H5+I5,"ｴﾗｰ")</f>
        <v>-116</v>
      </c>
      <c r="K5" s="113">
        <f aca="true" t="shared" si="1" ref="K5:M8">IF(E5=0,"        －",ROUND(H5/E5*100,2))</f>
        <v>-0.11</v>
      </c>
      <c r="L5" s="113">
        <f t="shared" si="1"/>
        <v>-0.09</v>
      </c>
      <c r="M5" s="114">
        <f t="shared" si="1"/>
        <v>-0.1</v>
      </c>
    </row>
    <row r="6" spans="1:13" ht="13.5">
      <c r="A6" s="76" t="s">
        <v>212</v>
      </c>
      <c r="B6" s="11">
        <f>'[1]1.入力表'!B13</f>
        <v>68994</v>
      </c>
      <c r="C6" s="11">
        <f>'[1]1.入力表'!C13</f>
        <v>71541</v>
      </c>
      <c r="D6" s="11">
        <f>B6+C6</f>
        <v>140535</v>
      </c>
      <c r="E6" s="11">
        <f>'[1]1.入力表'!E13</f>
        <v>69049</v>
      </c>
      <c r="F6" s="11">
        <f>'[1]1.入力表'!F13</f>
        <v>71699</v>
      </c>
      <c r="G6" s="11">
        <f>E6+F6</f>
        <v>140748</v>
      </c>
      <c r="H6" s="11">
        <f t="shared" si="0"/>
        <v>-55</v>
      </c>
      <c r="I6" s="11">
        <f t="shared" si="0"/>
        <v>-158</v>
      </c>
      <c r="J6" s="11">
        <f>IF(D6-G6=H6+I6,H6+I6,"ｴﾗｰ")</f>
        <v>-213</v>
      </c>
      <c r="K6" s="113">
        <f t="shared" si="1"/>
        <v>-0.08</v>
      </c>
      <c r="L6" s="113">
        <f t="shared" si="1"/>
        <v>-0.22</v>
      </c>
      <c r="M6" s="114">
        <f t="shared" si="1"/>
        <v>-0.15</v>
      </c>
    </row>
    <row r="7" spans="1:13" ht="13.5">
      <c r="A7" s="76" t="s">
        <v>213</v>
      </c>
      <c r="B7" s="11">
        <f>'[1]1.入力表'!B14</f>
        <v>82863</v>
      </c>
      <c r="C7" s="11">
        <f>'[1]1.入力表'!C14</f>
        <v>86807</v>
      </c>
      <c r="D7" s="11">
        <f>B7+C7</f>
        <v>169670</v>
      </c>
      <c r="E7" s="11">
        <f>'[1]1.入力表'!E14</f>
        <v>83103</v>
      </c>
      <c r="F7" s="11">
        <f>'[1]1.入力表'!F14</f>
        <v>86936</v>
      </c>
      <c r="G7" s="11">
        <f>E7+F7</f>
        <v>170039</v>
      </c>
      <c r="H7" s="11">
        <f t="shared" si="0"/>
        <v>-240</v>
      </c>
      <c r="I7" s="11">
        <f t="shared" si="0"/>
        <v>-129</v>
      </c>
      <c r="J7" s="11">
        <f>IF(D7-G7=H7+I7,H7+I7,"ｴﾗｰ")</f>
        <v>-369</v>
      </c>
      <c r="K7" s="113">
        <f t="shared" si="1"/>
        <v>-0.29</v>
      </c>
      <c r="L7" s="113">
        <f t="shared" si="1"/>
        <v>-0.15</v>
      </c>
      <c r="M7" s="114">
        <f t="shared" si="1"/>
        <v>-0.22</v>
      </c>
    </row>
    <row r="8" spans="1:13" ht="13.5">
      <c r="A8" s="76" t="s">
        <v>126</v>
      </c>
      <c r="B8" s="11">
        <f>SUM(B5:B7)</f>
        <v>213769</v>
      </c>
      <c r="C8" s="11">
        <f>SUM(C5:C7)</f>
        <v>214292</v>
      </c>
      <c r="D8" s="11">
        <f>IF(SUM(D5:D7)=B8+C8,B8+C8,"ｴﾗｰ")</f>
        <v>428061</v>
      </c>
      <c r="E8" s="11">
        <f>SUM(E5:E7)</f>
        <v>214132</v>
      </c>
      <c r="F8" s="11">
        <f>SUM(F5:F7)</f>
        <v>214627</v>
      </c>
      <c r="G8" s="11">
        <f>IF(SUM(G5:G7)=E8+F8,E8+F8,"ｴﾗｰ")</f>
        <v>428759</v>
      </c>
      <c r="H8" s="11">
        <f>IF(SUM(H5:H7)=B8-E8,B8-E8,"ｴﾗｰ")</f>
        <v>-363</v>
      </c>
      <c r="I8" s="11">
        <f>IF(SUM(I5:I7)=C8-F8,C8-F8,"ｴﾗｰ")</f>
        <v>-335</v>
      </c>
      <c r="J8" s="11">
        <f>IF(AND(SUM(J5:J7)=H8+I8,D8-G8=H8+I8),H8+I8,"ｴﾗｰ")</f>
        <v>-698</v>
      </c>
      <c r="K8" s="113">
        <f t="shared" si="1"/>
        <v>-0.17</v>
      </c>
      <c r="L8" s="113">
        <f t="shared" si="1"/>
        <v>-0.16</v>
      </c>
      <c r="M8" s="114">
        <f t="shared" si="1"/>
        <v>-0.16</v>
      </c>
    </row>
    <row r="9" spans="1:13" ht="13.5">
      <c r="A9" s="76"/>
      <c r="B9" s="11"/>
      <c r="C9" s="11"/>
      <c r="D9" s="11"/>
      <c r="E9" s="11"/>
      <c r="F9" s="11"/>
      <c r="G9" s="11"/>
      <c r="H9" s="11"/>
      <c r="I9" s="11"/>
      <c r="J9" s="11"/>
      <c r="K9" s="126"/>
      <c r="L9" s="126"/>
      <c r="M9" s="127"/>
    </row>
    <row r="10" spans="1:13" ht="13.5">
      <c r="A10" s="76" t="s">
        <v>214</v>
      </c>
      <c r="B10" s="11">
        <f>'[1]1.入力表'!B7</f>
        <v>40743</v>
      </c>
      <c r="C10" s="11">
        <f>'[1]1.入力表'!C7</f>
        <v>40998</v>
      </c>
      <c r="D10" s="11">
        <f>B10+C10</f>
        <v>81741</v>
      </c>
      <c r="E10" s="11">
        <f>'[1]1.入力表'!E7</f>
        <v>40840</v>
      </c>
      <c r="F10" s="11">
        <f>'[1]1.入力表'!F7</f>
        <v>40986</v>
      </c>
      <c r="G10" s="11">
        <f>E10+F10</f>
        <v>81826</v>
      </c>
      <c r="H10" s="11">
        <f aca="true" t="shared" si="2" ref="H10:I12">B10-E10</f>
        <v>-97</v>
      </c>
      <c r="I10" s="11">
        <f t="shared" si="2"/>
        <v>12</v>
      </c>
      <c r="J10" s="11">
        <f>IF(D10-G10=H10+I10,H10+I10,"ｴﾗｰ")</f>
        <v>-85</v>
      </c>
      <c r="K10" s="113">
        <f aca="true" t="shared" si="3" ref="K10:M13">IF(E10=0,"        －",ROUND(H10/E10*100,2))</f>
        <v>-0.24</v>
      </c>
      <c r="L10" s="113">
        <f t="shared" si="3"/>
        <v>0.03</v>
      </c>
      <c r="M10" s="114">
        <f t="shared" si="3"/>
        <v>-0.1</v>
      </c>
    </row>
    <row r="11" spans="1:13" ht="13.5">
      <c r="A11" s="76" t="s">
        <v>215</v>
      </c>
      <c r="B11" s="11">
        <f>'[1]1.入力表'!B9</f>
        <v>83168</v>
      </c>
      <c r="C11" s="11">
        <f>'[1]1.入力表'!C9</f>
        <v>82687</v>
      </c>
      <c r="D11" s="11">
        <f>B11+C11</f>
        <v>165855</v>
      </c>
      <c r="E11" s="11">
        <f>'[1]1.入力表'!E9</f>
        <v>83322</v>
      </c>
      <c r="F11" s="11">
        <f>'[1]1.入力表'!F9</f>
        <v>82840</v>
      </c>
      <c r="G11" s="11">
        <f>E11+F11</f>
        <v>166162</v>
      </c>
      <c r="H11" s="11">
        <f t="shared" si="2"/>
        <v>-154</v>
      </c>
      <c r="I11" s="11">
        <f t="shared" si="2"/>
        <v>-153</v>
      </c>
      <c r="J11" s="11">
        <f>IF(D11-G11=H11+I11,H11+I11,"ｴﾗｰ")</f>
        <v>-307</v>
      </c>
      <c r="K11" s="113">
        <f t="shared" si="3"/>
        <v>-0.18</v>
      </c>
      <c r="L11" s="113">
        <f t="shared" si="3"/>
        <v>-0.18</v>
      </c>
      <c r="M11" s="114">
        <f t="shared" si="3"/>
        <v>-0.18</v>
      </c>
    </row>
    <row r="12" spans="1:13" ht="13.5">
      <c r="A12" s="76" t="s">
        <v>216</v>
      </c>
      <c r="B12" s="11">
        <f>'[1]1.入力表'!B10</f>
        <v>88674</v>
      </c>
      <c r="C12" s="11">
        <f>'[1]1.入力表'!C10</f>
        <v>93917</v>
      </c>
      <c r="D12" s="11">
        <f>B12+C12</f>
        <v>182591</v>
      </c>
      <c r="E12" s="11">
        <f>'[1]1.入力表'!E10</f>
        <v>88791</v>
      </c>
      <c r="F12" s="11">
        <f>'[1]1.入力表'!F10</f>
        <v>93984</v>
      </c>
      <c r="G12" s="11">
        <f>E12+F12</f>
        <v>182775</v>
      </c>
      <c r="H12" s="11">
        <f t="shared" si="2"/>
        <v>-117</v>
      </c>
      <c r="I12" s="11">
        <f t="shared" si="2"/>
        <v>-67</v>
      </c>
      <c r="J12" s="11">
        <f>IF(D12-G12=H12+I12,H12+I12,"ｴﾗｰ")</f>
        <v>-184</v>
      </c>
      <c r="K12" s="113">
        <f t="shared" si="3"/>
        <v>-0.13</v>
      </c>
      <c r="L12" s="113">
        <f t="shared" si="3"/>
        <v>-0.07</v>
      </c>
      <c r="M12" s="114">
        <f t="shared" si="3"/>
        <v>-0.1</v>
      </c>
    </row>
    <row r="13" spans="1:13" ht="13.5">
      <c r="A13" s="76" t="s">
        <v>127</v>
      </c>
      <c r="B13" s="11">
        <f>SUM(B10:B12)</f>
        <v>212585</v>
      </c>
      <c r="C13" s="11">
        <f>SUM(C10:C12)</f>
        <v>217602</v>
      </c>
      <c r="D13" s="11">
        <f>IF(SUM(D10:D12)=B13+C13,B13+C13,"ｴﾗｰ")</f>
        <v>430187</v>
      </c>
      <c r="E13" s="11">
        <f>SUM(E10:E12)</f>
        <v>212953</v>
      </c>
      <c r="F13" s="11">
        <f>SUM(F10:F12)</f>
        <v>217810</v>
      </c>
      <c r="G13" s="11">
        <f>IF(SUM(G10:G12)=E13+F13,E13+F13,"ｴﾗｰ")</f>
        <v>430763</v>
      </c>
      <c r="H13" s="11">
        <f>IF(SUM(H10:H12)=B13-E13,B13-E13,"ｴﾗｰ")</f>
        <v>-368</v>
      </c>
      <c r="I13" s="11">
        <f>IF(SUM(I10:I12)=C13-F13,C13-F13,"ｴﾗｰ")</f>
        <v>-208</v>
      </c>
      <c r="J13" s="11">
        <f>IF(AND(SUM(J10:J12)=H13+I13,D13-G13=H13+I13),H13+I13,"ｴﾗｰ")</f>
        <v>-576</v>
      </c>
      <c r="K13" s="113">
        <f t="shared" si="3"/>
        <v>-0.17</v>
      </c>
      <c r="L13" s="113">
        <f t="shared" si="3"/>
        <v>-0.1</v>
      </c>
      <c r="M13" s="114">
        <f t="shared" si="3"/>
        <v>-0.13</v>
      </c>
    </row>
    <row r="14" spans="1:13" ht="13.5">
      <c r="A14" s="7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</row>
    <row r="15" spans="1:13" ht="13.5">
      <c r="A15" s="76" t="s">
        <v>217</v>
      </c>
      <c r="B15" s="11">
        <f>'[1]1.入力表'!B5</f>
        <v>121919</v>
      </c>
      <c r="C15" s="11">
        <f>'[1]1.入力表'!C5</f>
        <v>113014</v>
      </c>
      <c r="D15" s="11">
        <f>B15+C15</f>
        <v>234933</v>
      </c>
      <c r="E15" s="11">
        <f>'[1]1.入力表'!E5</f>
        <v>122143</v>
      </c>
      <c r="F15" s="11">
        <f>'[1]1.入力表'!F5</f>
        <v>113015</v>
      </c>
      <c r="G15" s="11">
        <f>E15+F15</f>
        <v>235158</v>
      </c>
      <c r="H15" s="11">
        <f>B15-E15</f>
        <v>-224</v>
      </c>
      <c r="I15" s="11">
        <f>C15-F15</f>
        <v>-1</v>
      </c>
      <c r="J15" s="11">
        <f>IF(D15-G15=H15+I15,H15+I15,"ｴﾗｰ")</f>
        <v>-225</v>
      </c>
      <c r="K15" s="113">
        <f aca="true" t="shared" si="4" ref="K15:M17">IF(E15=0,"        －",ROUND(H15/E15*100,2))</f>
        <v>-0.18</v>
      </c>
      <c r="L15" s="113">
        <f t="shared" si="4"/>
        <v>0</v>
      </c>
      <c r="M15" s="114">
        <f t="shared" si="4"/>
        <v>-0.1</v>
      </c>
    </row>
    <row r="16" spans="1:13" ht="13.5">
      <c r="A16" s="76" t="s">
        <v>218</v>
      </c>
      <c r="B16" s="11">
        <f>'[1]1.入力表'!B6</f>
        <v>99902</v>
      </c>
      <c r="C16" s="11">
        <f>'[1]1.入力表'!C6</f>
        <v>97489</v>
      </c>
      <c r="D16" s="11">
        <f>B16+C16</f>
        <v>197391</v>
      </c>
      <c r="E16" s="11">
        <f>'[1]1.入力表'!E6</f>
        <v>99967</v>
      </c>
      <c r="F16" s="11">
        <f>'[1]1.入力表'!F6</f>
        <v>97429</v>
      </c>
      <c r="G16" s="11">
        <f>E16+F16</f>
        <v>197396</v>
      </c>
      <c r="H16" s="11">
        <f>B16-E16</f>
        <v>-65</v>
      </c>
      <c r="I16" s="11">
        <f>C16-F16</f>
        <v>60</v>
      </c>
      <c r="J16" s="11">
        <f>IF(D16-G16=H16+I16,H16+I16,"ｴﾗｰ")</f>
        <v>-5</v>
      </c>
      <c r="K16" s="113">
        <f t="shared" si="4"/>
        <v>-0.07</v>
      </c>
      <c r="L16" s="113">
        <f t="shared" si="4"/>
        <v>0.06</v>
      </c>
      <c r="M16" s="114">
        <f t="shared" si="4"/>
        <v>0</v>
      </c>
    </row>
    <row r="17" spans="1:13" ht="13.5">
      <c r="A17" s="76" t="s">
        <v>128</v>
      </c>
      <c r="B17" s="11">
        <f>SUM(B15:B16)</f>
        <v>221821</v>
      </c>
      <c r="C17" s="11">
        <f>SUM(C15:C16)</f>
        <v>210503</v>
      </c>
      <c r="D17" s="11">
        <f>IF(SUM(D15:D16)=B17+C17,B17+C17,"ｴﾗｰ")</f>
        <v>432324</v>
      </c>
      <c r="E17" s="11">
        <f>SUM(E15:E16)</f>
        <v>222110</v>
      </c>
      <c r="F17" s="11">
        <f>SUM(F15:F16)</f>
        <v>210444</v>
      </c>
      <c r="G17" s="11">
        <f>IF(SUM(G15:G16)=E17+F17,E17+F17,"ｴﾗｰ")</f>
        <v>432554</v>
      </c>
      <c r="H17" s="11">
        <f>IF(SUM(H15:H16)=B17-E17,B17-E17,"ｴﾗｰ")</f>
        <v>-289</v>
      </c>
      <c r="I17" s="11">
        <f>IF(SUM(I15:I16)=C17-F17,C17-F17,"ｴﾗｰ")</f>
        <v>59</v>
      </c>
      <c r="J17" s="11">
        <f>IF(AND(SUM(J15:J16)=H17+I17,D17-G17=H17+I17),H17+I17,"ｴﾗｰ")</f>
        <v>-230</v>
      </c>
      <c r="K17" s="113">
        <f t="shared" si="4"/>
        <v>-0.13</v>
      </c>
      <c r="L17" s="113">
        <f t="shared" si="4"/>
        <v>0.03</v>
      </c>
      <c r="M17" s="114">
        <f t="shared" si="4"/>
        <v>-0.05</v>
      </c>
    </row>
    <row r="18" spans="1:13" ht="13.5">
      <c r="A18" s="7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ht="13.5">
      <c r="A19" s="76" t="s">
        <v>8</v>
      </c>
      <c r="B19" s="11">
        <f>'[1]1.入力表'!B20</f>
        <v>50261</v>
      </c>
      <c r="C19" s="11">
        <f>'[1]1.入力表'!C20</f>
        <v>53024</v>
      </c>
      <c r="D19" s="11">
        <f>B19+C19</f>
        <v>103285</v>
      </c>
      <c r="E19" s="11">
        <f>'[1]1.入力表'!E20</f>
        <v>50381</v>
      </c>
      <c r="F19" s="11">
        <f>'[1]1.入力表'!F20</f>
        <v>53008</v>
      </c>
      <c r="G19" s="11">
        <f>E19+F19</f>
        <v>103389</v>
      </c>
      <c r="H19" s="11">
        <f aca="true" t="shared" si="5" ref="H19:I22">B19-E19</f>
        <v>-120</v>
      </c>
      <c r="I19" s="11">
        <f t="shared" si="5"/>
        <v>16</v>
      </c>
      <c r="J19" s="11">
        <f>IF(D19-G19=H19+I19,H19+I19,"ｴﾗｰ")</f>
        <v>-104</v>
      </c>
      <c r="K19" s="113">
        <f aca="true" t="shared" si="6" ref="K19:M25">IF(E19=0,"        －",ROUND(H19/E19*100,2))</f>
        <v>-0.24</v>
      </c>
      <c r="L19" s="113">
        <f t="shared" si="6"/>
        <v>0.03</v>
      </c>
      <c r="M19" s="114">
        <f t="shared" si="6"/>
        <v>-0.1</v>
      </c>
    </row>
    <row r="20" spans="1:13" ht="13.5">
      <c r="A20" s="76" t="s">
        <v>9</v>
      </c>
      <c r="B20" s="11">
        <f>'[1]1.入力表'!B38</f>
        <v>70224</v>
      </c>
      <c r="C20" s="11">
        <f>'[1]1.入力表'!C38</f>
        <v>79543</v>
      </c>
      <c r="D20" s="11">
        <f>B20+C20</f>
        <v>149767</v>
      </c>
      <c r="E20" s="11">
        <f>'[1]1.入力表'!E38</f>
        <v>70322</v>
      </c>
      <c r="F20" s="11">
        <f>'[1]1.入力表'!F38</f>
        <v>79618</v>
      </c>
      <c r="G20" s="11">
        <f>E20+F20</f>
        <v>149940</v>
      </c>
      <c r="H20" s="11">
        <f t="shared" si="5"/>
        <v>-98</v>
      </c>
      <c r="I20" s="11">
        <f t="shared" si="5"/>
        <v>-75</v>
      </c>
      <c r="J20" s="11">
        <f>IF(D20-G20=H20+I20,H20+I20,"ｴﾗｰ")</f>
        <v>-173</v>
      </c>
      <c r="K20" s="113">
        <f t="shared" si="6"/>
        <v>-0.14</v>
      </c>
      <c r="L20" s="113">
        <f t="shared" si="6"/>
        <v>-0.09</v>
      </c>
      <c r="M20" s="114">
        <f t="shared" si="6"/>
        <v>-0.12</v>
      </c>
    </row>
    <row r="21" spans="1:13" ht="13.5">
      <c r="A21" s="76" t="s">
        <v>10</v>
      </c>
      <c r="B21" s="11">
        <f>'[1]1.入力表'!B42</f>
        <v>23680</v>
      </c>
      <c r="C21" s="11">
        <f>'[1]1.入力表'!C42</f>
        <v>27357</v>
      </c>
      <c r="D21" s="11">
        <f>B21+C21</f>
        <v>51037</v>
      </c>
      <c r="E21" s="11">
        <f>'[1]1.入力表'!E42</f>
        <v>23701</v>
      </c>
      <c r="F21" s="11">
        <f>'[1]1.入力表'!F42</f>
        <v>27362</v>
      </c>
      <c r="G21" s="11">
        <f>E21+F21</f>
        <v>51063</v>
      </c>
      <c r="H21" s="11">
        <f t="shared" si="5"/>
        <v>-21</v>
      </c>
      <c r="I21" s="11">
        <f t="shared" si="5"/>
        <v>-5</v>
      </c>
      <c r="J21" s="11">
        <f>IF(D21-G21=H21+I21,H21+I21,"ｴﾗｰ")</f>
        <v>-26</v>
      </c>
      <c r="K21" s="113">
        <f t="shared" si="6"/>
        <v>-0.09</v>
      </c>
      <c r="L21" s="113">
        <f t="shared" si="6"/>
        <v>-0.02</v>
      </c>
      <c r="M21" s="114">
        <f t="shared" si="6"/>
        <v>-0.05</v>
      </c>
    </row>
    <row r="22" spans="1:13" ht="13.5">
      <c r="A22" s="76" t="s">
        <v>11</v>
      </c>
      <c r="B22" s="11">
        <f>'[1]1.入力表'!B52</f>
        <v>12934</v>
      </c>
      <c r="C22" s="11">
        <f>'[1]1.入力表'!C52</f>
        <v>14875</v>
      </c>
      <c r="D22" s="11">
        <f>B22+C22</f>
        <v>27809</v>
      </c>
      <c r="E22" s="11">
        <f>'[1]1.入力表'!E52</f>
        <v>12944</v>
      </c>
      <c r="F22" s="11">
        <f>'[1]1.入力表'!F52</f>
        <v>14876</v>
      </c>
      <c r="G22" s="11">
        <f>E22+F22</f>
        <v>27820</v>
      </c>
      <c r="H22" s="11">
        <f t="shared" si="5"/>
        <v>-10</v>
      </c>
      <c r="I22" s="11">
        <f t="shared" si="5"/>
        <v>-1</v>
      </c>
      <c r="J22" s="11">
        <f>IF(D22-G22=H22+I22,H22+I22,"ｴﾗｰ")</f>
        <v>-11</v>
      </c>
      <c r="K22" s="113">
        <f t="shared" si="6"/>
        <v>-0.08</v>
      </c>
      <c r="L22" s="113">
        <f t="shared" si="6"/>
        <v>-0.01</v>
      </c>
      <c r="M22" s="114">
        <f t="shared" si="6"/>
        <v>-0.04</v>
      </c>
    </row>
    <row r="23" spans="1:13" ht="13.5">
      <c r="A23" s="76" t="s">
        <v>115</v>
      </c>
      <c r="B23" s="11">
        <f>SUM(B19:B21)</f>
        <v>144165</v>
      </c>
      <c r="C23" s="11">
        <f>SUM(C19:C21)</f>
        <v>159924</v>
      </c>
      <c r="D23" s="11">
        <f>IF(SUM(D19:D21)=B23+C23,B23+C23,"ｴﾗｰ")</f>
        <v>304089</v>
      </c>
      <c r="E23" s="11">
        <f>SUM(E19:E21)</f>
        <v>144404</v>
      </c>
      <c r="F23" s="11">
        <f>SUM(F19:F21)</f>
        <v>159988</v>
      </c>
      <c r="G23" s="11">
        <f>IF(SUM(G19:G21)=E23+F23,E23+F23,"ｴﾗｰ")</f>
        <v>304392</v>
      </c>
      <c r="H23" s="11">
        <f>IF(SUM(H19:H21)=B23-E23,B23-E23,"ｴﾗｰ")</f>
        <v>-239</v>
      </c>
      <c r="I23" s="11">
        <f>IF(SUM(I19:I21)=C23-F23,C23-F23,"ｴﾗｰ")</f>
        <v>-64</v>
      </c>
      <c r="J23" s="11">
        <f>IF(AND(SUM(J19:J21)=H23+I23,D23-G23=H23+I23),H23+I23,"ｴﾗｰ")</f>
        <v>-303</v>
      </c>
      <c r="K23" s="113">
        <f t="shared" si="6"/>
        <v>-0.17</v>
      </c>
      <c r="L23" s="113">
        <f t="shared" si="6"/>
        <v>-0.04</v>
      </c>
      <c r="M23" s="114">
        <f t="shared" si="6"/>
        <v>-0.1</v>
      </c>
    </row>
    <row r="24" spans="1:13" ht="13.5">
      <c r="A24" s="76" t="s">
        <v>116</v>
      </c>
      <c r="B24" s="11">
        <f>B22</f>
        <v>12934</v>
      </c>
      <c r="C24" s="11">
        <f>C22</f>
        <v>14875</v>
      </c>
      <c r="D24" s="11">
        <f>IF(D22=B24+C24,B24+C24,"ｴﾗｰ")</f>
        <v>27809</v>
      </c>
      <c r="E24" s="11">
        <f>E22</f>
        <v>12944</v>
      </c>
      <c r="F24" s="11">
        <f>F22</f>
        <v>14876</v>
      </c>
      <c r="G24" s="11">
        <f>IF(G22=E24+F24,E24+F24,"ｴﾗｰ")</f>
        <v>27820</v>
      </c>
      <c r="H24" s="11">
        <f>IF(H22=B24-E24,B24-E24,"ｴﾗｰ")</f>
        <v>-10</v>
      </c>
      <c r="I24" s="11">
        <f>IF(I22=C24-F24,C24-F24,"ｴﾗｰ")</f>
        <v>-1</v>
      </c>
      <c r="J24" s="11">
        <f>IF(AND(J22=H24+I24,D24-G24=H24+I24),H24+I24,"ｴﾗｰ")</f>
        <v>-11</v>
      </c>
      <c r="K24" s="113">
        <f t="shared" si="6"/>
        <v>-0.08</v>
      </c>
      <c r="L24" s="113">
        <f t="shared" si="6"/>
        <v>-0.01</v>
      </c>
      <c r="M24" s="114">
        <f t="shared" si="6"/>
        <v>-0.04</v>
      </c>
    </row>
    <row r="25" spans="1:13" ht="13.5">
      <c r="A25" s="76" t="s">
        <v>129</v>
      </c>
      <c r="B25" s="11">
        <f>SUM(B23:B24)</f>
        <v>157099</v>
      </c>
      <c r="C25" s="11">
        <f>SUM(C23:C24)</f>
        <v>174799</v>
      </c>
      <c r="D25" s="11">
        <f>IF(SUM(D23:D24)=B25+C25,B25+C25,"ｴﾗｰ")</f>
        <v>331898</v>
      </c>
      <c r="E25" s="11">
        <f>SUM(E23:E24)</f>
        <v>157348</v>
      </c>
      <c r="F25" s="11">
        <f>SUM(F23:F24)</f>
        <v>174864</v>
      </c>
      <c r="G25" s="11">
        <f>IF(SUM(G23:G24)=E25+F25,E25+F25,"ｴﾗｰ")</f>
        <v>332212</v>
      </c>
      <c r="H25" s="11">
        <f>IF(SUM(H23:H24)=B25-E25,B25-E25,"ｴﾗｰ")</f>
        <v>-249</v>
      </c>
      <c r="I25" s="11">
        <f>IF(SUM(I23:I24)=C25-F25,C25-F25,"ｴﾗｰ")</f>
        <v>-65</v>
      </c>
      <c r="J25" s="11">
        <f>IF(AND(SUM(J23:J24)=H25+I25,D25-G25=H25+I25),H25+I25,"ｴﾗｰ")</f>
        <v>-314</v>
      </c>
      <c r="K25" s="113">
        <f t="shared" si="6"/>
        <v>-0.16</v>
      </c>
      <c r="L25" s="113">
        <f t="shared" si="6"/>
        <v>-0.04</v>
      </c>
      <c r="M25" s="114">
        <f t="shared" si="6"/>
        <v>-0.09</v>
      </c>
    </row>
    <row r="26" spans="1:13" ht="13.5">
      <c r="A26" s="7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7"/>
    </row>
    <row r="27" spans="1:13" ht="13.5">
      <c r="A27" s="76" t="s">
        <v>219</v>
      </c>
      <c r="B27" s="11">
        <f>'[1]1.入力表'!B19</f>
        <v>112282</v>
      </c>
      <c r="C27" s="11">
        <f>'[1]1.入力表'!C19</f>
        <v>116455</v>
      </c>
      <c r="D27" s="11">
        <f>B27+C27</f>
        <v>228737</v>
      </c>
      <c r="E27" s="11">
        <f>'[1]1.入力表'!E19</f>
        <v>112285</v>
      </c>
      <c r="F27" s="11">
        <f>'[1]1.入力表'!F19</f>
        <v>116402</v>
      </c>
      <c r="G27" s="11">
        <f>E27+F27</f>
        <v>228687</v>
      </c>
      <c r="H27" s="11">
        <f aca="true" t="shared" si="7" ref="H27:I29">B27-E27</f>
        <v>-3</v>
      </c>
      <c r="I27" s="11">
        <f t="shared" si="7"/>
        <v>53</v>
      </c>
      <c r="J27" s="11">
        <f>IF(D27-G27=H27+I27,H27+I27,"ｴﾗｰ")</f>
        <v>50</v>
      </c>
      <c r="K27" s="113">
        <f aca="true" t="shared" si="8" ref="K27:M30">IF(E27=0,"        －",ROUND(H27/E27*100,2))</f>
        <v>0</v>
      </c>
      <c r="L27" s="113">
        <f t="shared" si="8"/>
        <v>0.05</v>
      </c>
      <c r="M27" s="114">
        <f t="shared" si="8"/>
        <v>0.02</v>
      </c>
    </row>
    <row r="28" spans="1:13" ht="13.5">
      <c r="A28" s="76" t="s">
        <v>220</v>
      </c>
      <c r="B28" s="11">
        <f>'[1]1.入力表'!B21</f>
        <v>63032</v>
      </c>
      <c r="C28" s="11">
        <f>'[1]1.入力表'!C21</f>
        <v>66007</v>
      </c>
      <c r="D28" s="11">
        <f>B28+C28</f>
        <v>129039</v>
      </c>
      <c r="E28" s="11">
        <f>'[1]1.入力表'!E21</f>
        <v>63088</v>
      </c>
      <c r="F28" s="11">
        <f>'[1]1.入力表'!F21</f>
        <v>66058</v>
      </c>
      <c r="G28" s="11">
        <f>E28+F28</f>
        <v>129146</v>
      </c>
      <c r="H28" s="11">
        <f t="shared" si="7"/>
        <v>-56</v>
      </c>
      <c r="I28" s="11">
        <f t="shared" si="7"/>
        <v>-51</v>
      </c>
      <c r="J28" s="11">
        <f>IF(D28-G28=H28+I28,H28+I28,"ｴﾗｰ")</f>
        <v>-107</v>
      </c>
      <c r="K28" s="113">
        <f t="shared" si="8"/>
        <v>-0.09</v>
      </c>
      <c r="L28" s="113">
        <f t="shared" si="8"/>
        <v>-0.08</v>
      </c>
      <c r="M28" s="114">
        <f t="shared" si="8"/>
        <v>-0.08</v>
      </c>
    </row>
    <row r="29" spans="1:13" ht="13.5">
      <c r="A29" s="76" t="s">
        <v>221</v>
      </c>
      <c r="B29" s="11">
        <f>'[1]1.入力表'!B22</f>
        <v>50976</v>
      </c>
      <c r="C29" s="11">
        <f>'[1]1.入力表'!C22</f>
        <v>53240</v>
      </c>
      <c r="D29" s="11">
        <f>B29+C29</f>
        <v>104216</v>
      </c>
      <c r="E29" s="11">
        <f>'[1]1.入力表'!E22</f>
        <v>50995</v>
      </c>
      <c r="F29" s="11">
        <f>'[1]1.入力表'!F22</f>
        <v>53257</v>
      </c>
      <c r="G29" s="11">
        <f>E29+F29</f>
        <v>104252</v>
      </c>
      <c r="H29" s="11">
        <f t="shared" si="7"/>
        <v>-19</v>
      </c>
      <c r="I29" s="11">
        <f t="shared" si="7"/>
        <v>-17</v>
      </c>
      <c r="J29" s="11">
        <f>IF(D29-G29=H29+I29,H29+I29,"ｴﾗｰ")</f>
        <v>-36</v>
      </c>
      <c r="K29" s="113">
        <f t="shared" si="8"/>
        <v>-0.04</v>
      </c>
      <c r="L29" s="113">
        <f t="shared" si="8"/>
        <v>-0.03</v>
      </c>
      <c r="M29" s="114">
        <f t="shared" si="8"/>
        <v>-0.03</v>
      </c>
    </row>
    <row r="30" spans="1:13" ht="13.5">
      <c r="A30" s="76" t="s">
        <v>130</v>
      </c>
      <c r="B30" s="11">
        <f>SUM(B27:B29)</f>
        <v>226290</v>
      </c>
      <c r="C30" s="11">
        <f>SUM(C27:C29)</f>
        <v>235702</v>
      </c>
      <c r="D30" s="11">
        <f>IF(SUM(D27:D29)=B30+C30,B30+C30,"ｴﾗｰ")</f>
        <v>461992</v>
      </c>
      <c r="E30" s="11">
        <f>SUM(E27:E29)</f>
        <v>226368</v>
      </c>
      <c r="F30" s="11">
        <f>SUM(F27:F29)</f>
        <v>235717</v>
      </c>
      <c r="G30" s="11">
        <f>IF(SUM(G27:G29)=E30+F30,E30+F30,"ｴﾗｰ")</f>
        <v>462085</v>
      </c>
      <c r="H30" s="11">
        <f>IF(SUM(H27:H29)=B30-E30,B30-E30,"ｴﾗｰ")</f>
        <v>-78</v>
      </c>
      <c r="I30" s="11">
        <f>IF(SUM(I27:I29)=C30-F30,C30-F30,"ｴﾗｰ")</f>
        <v>-15</v>
      </c>
      <c r="J30" s="11">
        <f>IF(AND(SUM(J27:J29)=H30+I30,D30-G30=H30+I30),H30+I30,"ｴﾗｰ")</f>
        <v>-93</v>
      </c>
      <c r="K30" s="113">
        <f t="shared" si="8"/>
        <v>-0.03</v>
      </c>
      <c r="L30" s="113">
        <f t="shared" si="8"/>
        <v>-0.01</v>
      </c>
      <c r="M30" s="114">
        <f t="shared" si="8"/>
        <v>-0.02</v>
      </c>
    </row>
    <row r="31" spans="1:13" ht="13.5">
      <c r="A31" s="7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ht="13.5">
      <c r="A32" s="76" t="s">
        <v>210</v>
      </c>
      <c r="B32" s="11">
        <f>'[1]1.入力表'!B11</f>
        <v>85053</v>
      </c>
      <c r="C32" s="11">
        <f>'[1]1.入力表'!C11</f>
        <v>87447</v>
      </c>
      <c r="D32" s="11">
        <f>B32+C32</f>
        <v>172500</v>
      </c>
      <c r="E32" s="11">
        <f>'[1]1.入力表'!E11</f>
        <v>85183</v>
      </c>
      <c r="F32" s="11">
        <f>'[1]1.入力表'!F11</f>
        <v>87447</v>
      </c>
      <c r="G32" s="11">
        <f>E32+F32</f>
        <v>172630</v>
      </c>
      <c r="H32" s="11">
        <f>B32-E32</f>
        <v>-130</v>
      </c>
      <c r="I32" s="11">
        <f>C32-F32</f>
        <v>0</v>
      </c>
      <c r="J32" s="11">
        <f>IF(D32-G32=H32+I32,H32+I32,"ｴﾗｰ")</f>
        <v>-130</v>
      </c>
      <c r="K32" s="113">
        <f aca="true" t="shared" si="9" ref="K32:M34">IF(E32=0,"        －",ROUND(H32/E32*100,2))</f>
        <v>-0.15</v>
      </c>
      <c r="L32" s="113">
        <f t="shared" si="9"/>
        <v>0</v>
      </c>
      <c r="M32" s="114">
        <f t="shared" si="9"/>
        <v>-0.08</v>
      </c>
    </row>
    <row r="33" spans="1:13" ht="13.5">
      <c r="A33" s="76" t="s">
        <v>222</v>
      </c>
      <c r="B33" s="11">
        <f>'[1]1.入力表'!B12</f>
        <v>101970</v>
      </c>
      <c r="C33" s="11">
        <f>'[1]1.入力表'!C12</f>
        <v>107666</v>
      </c>
      <c r="D33" s="11">
        <f>B33+C33</f>
        <v>209636</v>
      </c>
      <c r="E33" s="11">
        <f>'[1]1.入力表'!E12</f>
        <v>102286</v>
      </c>
      <c r="F33" s="11">
        <f>'[1]1.入力表'!F12</f>
        <v>107769</v>
      </c>
      <c r="G33" s="11">
        <f>E33+F33</f>
        <v>210055</v>
      </c>
      <c r="H33" s="11">
        <f>B33-E33</f>
        <v>-316</v>
      </c>
      <c r="I33" s="11">
        <f>C33-F33</f>
        <v>-103</v>
      </c>
      <c r="J33" s="11">
        <f>IF(D33-G33=H33+I33,H33+I33,"ｴﾗｰ")</f>
        <v>-419</v>
      </c>
      <c r="K33" s="113">
        <f t="shared" si="9"/>
        <v>-0.31</v>
      </c>
      <c r="L33" s="113">
        <f t="shared" si="9"/>
        <v>-0.1</v>
      </c>
      <c r="M33" s="114">
        <f t="shared" si="9"/>
        <v>-0.2</v>
      </c>
    </row>
    <row r="34" spans="1:13" ht="13.5">
      <c r="A34" s="76" t="s">
        <v>131</v>
      </c>
      <c r="B34" s="11">
        <f>SUM(B32:B33)</f>
        <v>187023</v>
      </c>
      <c r="C34" s="11">
        <f>SUM(C32:C33)</f>
        <v>195113</v>
      </c>
      <c r="D34" s="11">
        <f>IF(SUM(D32:D33)=B34+C34,B34+C34,"ｴﾗｰ")</f>
        <v>382136</v>
      </c>
      <c r="E34" s="11">
        <f>SUM(E32:E33)</f>
        <v>187469</v>
      </c>
      <c r="F34" s="11">
        <f>SUM(F32:F33)</f>
        <v>195216</v>
      </c>
      <c r="G34" s="11">
        <f>IF(SUM(G32:G33)=E34+F34,E34+F34,"ｴﾗｰ")</f>
        <v>382685</v>
      </c>
      <c r="H34" s="11">
        <f>IF(SUM(H32:H33)=B34-E34,B34-E34,"ｴﾗｰ")</f>
        <v>-446</v>
      </c>
      <c r="I34" s="11">
        <f>IF(SUM(I32:I33)=C34-F34,C34-F34,"ｴﾗｰ")</f>
        <v>-103</v>
      </c>
      <c r="J34" s="11">
        <f>IF(AND(SUM(J32:J33)=H34+I34,D34-G34=H34+I34),H34+I34,"ｴﾗｰ")</f>
        <v>-549</v>
      </c>
      <c r="K34" s="113">
        <f t="shared" si="9"/>
        <v>-0.24</v>
      </c>
      <c r="L34" s="113">
        <f t="shared" si="9"/>
        <v>-0.05</v>
      </c>
      <c r="M34" s="114">
        <f t="shared" si="9"/>
        <v>-0.14</v>
      </c>
    </row>
    <row r="35" spans="1:13" ht="13.5">
      <c r="A35" s="7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13.5">
      <c r="A36" s="76" t="s">
        <v>223</v>
      </c>
      <c r="B36" s="11">
        <f>'[1]1.入力表'!B15</f>
        <v>141755</v>
      </c>
      <c r="C36" s="11">
        <f>'[1]1.入力表'!C15</f>
        <v>143169</v>
      </c>
      <c r="D36" s="11">
        <f>B36+C36</f>
        <v>284924</v>
      </c>
      <c r="E36" s="11">
        <f>'[1]1.入力表'!E15</f>
        <v>141719</v>
      </c>
      <c r="F36" s="11">
        <f>'[1]1.入力表'!F15</f>
        <v>143052</v>
      </c>
      <c r="G36" s="11">
        <f>E36+F36</f>
        <v>284771</v>
      </c>
      <c r="H36" s="11">
        <f>B36-E36</f>
        <v>36</v>
      </c>
      <c r="I36" s="11">
        <f>C36-F36</f>
        <v>117</v>
      </c>
      <c r="J36" s="11">
        <f>IF(D36-G36=H36+I36,H36+I36,"ｴﾗｰ")</f>
        <v>153</v>
      </c>
      <c r="K36" s="113">
        <f aca="true" t="shared" si="10" ref="K36:M38">IF(E36=0,"        －",ROUND(H36/E36*100,2))</f>
        <v>0.03</v>
      </c>
      <c r="L36" s="113">
        <f t="shared" si="10"/>
        <v>0.08</v>
      </c>
      <c r="M36" s="114">
        <f t="shared" si="10"/>
        <v>0.05</v>
      </c>
    </row>
    <row r="37" spans="1:13" ht="13.5">
      <c r="A37" s="76" t="s">
        <v>224</v>
      </c>
      <c r="B37" s="11">
        <f>'[1]1.入力表'!B18</f>
        <v>82802</v>
      </c>
      <c r="C37" s="11">
        <f>'[1]1.入力表'!C18</f>
        <v>84211</v>
      </c>
      <c r="D37" s="11">
        <f>B37+C37</f>
        <v>167013</v>
      </c>
      <c r="E37" s="11">
        <f>'[1]1.入力表'!E18</f>
        <v>82807</v>
      </c>
      <c r="F37" s="11">
        <f>'[1]1.入力表'!F18</f>
        <v>84104</v>
      </c>
      <c r="G37" s="11">
        <f>E37+F37</f>
        <v>166911</v>
      </c>
      <c r="H37" s="11">
        <f>B37-E37</f>
        <v>-5</v>
      </c>
      <c r="I37" s="11">
        <f>C37-F37</f>
        <v>107</v>
      </c>
      <c r="J37" s="11">
        <f>IF(D37-G37=H37+I37,H37+I37,"ｴﾗｰ")</f>
        <v>102</v>
      </c>
      <c r="K37" s="113">
        <f t="shared" si="10"/>
        <v>-0.01</v>
      </c>
      <c r="L37" s="113">
        <f t="shared" si="10"/>
        <v>0.13</v>
      </c>
      <c r="M37" s="114">
        <f t="shared" si="10"/>
        <v>0.06</v>
      </c>
    </row>
    <row r="38" spans="1:13" ht="13.5">
      <c r="A38" s="76" t="s">
        <v>132</v>
      </c>
      <c r="B38" s="11">
        <f>SUM(B36:B37)</f>
        <v>224557</v>
      </c>
      <c r="C38" s="11">
        <f>SUM(C36:C37)</f>
        <v>227380</v>
      </c>
      <c r="D38" s="11">
        <f>IF(SUM(D36:D37)=B38+C38,B38+C38,"ｴﾗｰ")</f>
        <v>451937</v>
      </c>
      <c r="E38" s="11">
        <f>SUM(E36:E37)</f>
        <v>224526</v>
      </c>
      <c r="F38" s="11">
        <f>SUM(F36:F37)</f>
        <v>227156</v>
      </c>
      <c r="G38" s="11">
        <f>IF(SUM(G36:G37)=E38+F38,E38+F38,"ｴﾗｰ")</f>
        <v>451682</v>
      </c>
      <c r="H38" s="11">
        <f>IF(SUM(H36:H37)=B38-E38,B38-E38,"ｴﾗｰ")</f>
        <v>31</v>
      </c>
      <c r="I38" s="11">
        <f>IF(SUM(I36:I37)=C38-F38,C38-F38,"ｴﾗｰ")</f>
        <v>224</v>
      </c>
      <c r="J38" s="11">
        <f>IF(AND(SUM(J36:J37)=H38+I38,D38-G38=H38+I38),H38+I38,"ｴﾗｰ")</f>
        <v>255</v>
      </c>
      <c r="K38" s="113">
        <f t="shared" si="10"/>
        <v>0.01</v>
      </c>
      <c r="L38" s="113">
        <f t="shared" si="10"/>
        <v>0.1</v>
      </c>
      <c r="M38" s="114">
        <f t="shared" si="10"/>
        <v>0.06</v>
      </c>
    </row>
    <row r="39" spans="1:13" ht="13.5">
      <c r="A39" s="76"/>
      <c r="B39" s="11"/>
      <c r="C39" s="11"/>
      <c r="D39" s="11"/>
      <c r="E39" s="11"/>
      <c r="F39" s="11"/>
      <c r="G39" s="11"/>
      <c r="H39" s="11"/>
      <c r="I39" s="11"/>
      <c r="J39" s="11"/>
      <c r="K39" s="113"/>
      <c r="L39" s="113"/>
      <c r="M39" s="114"/>
    </row>
    <row r="40" spans="1:13" ht="13.5">
      <c r="A40" s="76" t="s">
        <v>225</v>
      </c>
      <c r="B40" s="11">
        <f>'[1]1.入力表'!B16</f>
        <v>73009</v>
      </c>
      <c r="C40" s="11">
        <f>'[1]1.入力表'!C16</f>
        <v>74964</v>
      </c>
      <c r="D40" s="11">
        <f>B40+C40</f>
        <v>147973</v>
      </c>
      <c r="E40" s="11">
        <f>'[1]1.入力表'!E16</f>
        <v>72958</v>
      </c>
      <c r="F40" s="11">
        <f>'[1]1.入力表'!F16</f>
        <v>74992</v>
      </c>
      <c r="G40" s="11">
        <f>E40+F40</f>
        <v>147950</v>
      </c>
      <c r="H40" s="11">
        <f>B40-E40</f>
        <v>51</v>
      </c>
      <c r="I40" s="11">
        <f>C40-F40</f>
        <v>-28</v>
      </c>
      <c r="J40" s="11">
        <f>IF(D40-G40=H40+I40,H40+I40,"ｴﾗｰ")</f>
        <v>23</v>
      </c>
      <c r="K40" s="113">
        <f>IF(E40=0,"        －",ROUND(H40/E40*100,2))</f>
        <v>0.07</v>
      </c>
      <c r="L40" s="113">
        <f>IF(F40=0,"        －",ROUND(I40/F40*100,2))</f>
        <v>-0.04</v>
      </c>
      <c r="M40" s="114">
        <f>IF(G40=0,"        －",ROUND(J40/G40*100,2))</f>
        <v>0.02</v>
      </c>
    </row>
    <row r="41" spans="1:13" ht="13.5">
      <c r="A41" s="76" t="s">
        <v>226</v>
      </c>
      <c r="B41" s="11">
        <f>'[1]1.入力表'!B17</f>
        <v>122426</v>
      </c>
      <c r="C41" s="11">
        <f>'[1]1.入力表'!C17</f>
        <v>131331</v>
      </c>
      <c r="D41" s="11">
        <f>B41+C41</f>
        <v>253757</v>
      </c>
      <c r="E41" s="11">
        <f>'[1]1.入力表'!E17</f>
        <v>122444</v>
      </c>
      <c r="F41" s="11">
        <f>'[1]1.入力表'!F17</f>
        <v>131225</v>
      </c>
      <c r="G41" s="11">
        <f>E41+F41</f>
        <v>253669</v>
      </c>
      <c r="H41" s="11">
        <f>B41-E41</f>
        <v>-18</v>
      </c>
      <c r="I41" s="11">
        <f>C41-F41</f>
        <v>106</v>
      </c>
      <c r="J41" s="11">
        <f>IF(D41-G41=H41+I41,H41+I41,"ｴﾗｰ")</f>
        <v>88</v>
      </c>
      <c r="K41" s="113">
        <f aca="true" t="shared" si="11" ref="K41:M42">IF(E41=0,"        －",ROUND(H41/E41*100,2))</f>
        <v>-0.01</v>
      </c>
      <c r="L41" s="113">
        <f t="shared" si="11"/>
        <v>0.08</v>
      </c>
      <c r="M41" s="114">
        <f t="shared" si="11"/>
        <v>0.03</v>
      </c>
    </row>
    <row r="42" spans="1:13" ht="13.5">
      <c r="A42" s="76" t="s">
        <v>133</v>
      </c>
      <c r="B42" s="11">
        <f>SUM(B40:B41)</f>
        <v>195435</v>
      </c>
      <c r="C42" s="11">
        <f>SUM(C40:C41)</f>
        <v>206295</v>
      </c>
      <c r="D42" s="11">
        <f>IF(SUM(D40:D41)=B42+C42,B42+C42,"ｴﾗｰ")</f>
        <v>401730</v>
      </c>
      <c r="E42" s="11">
        <f>SUM(E40:E41)</f>
        <v>195402</v>
      </c>
      <c r="F42" s="11">
        <f>SUM(F40:F41)</f>
        <v>206217</v>
      </c>
      <c r="G42" s="11">
        <f>IF(SUM(G40:G41)=E42+F42,E42+F42,"ｴﾗｰ")</f>
        <v>401619</v>
      </c>
      <c r="H42" s="11">
        <f>IF(SUM(H40:H41)=B42-E42,B42-E42,"ｴﾗｰ")</f>
        <v>33</v>
      </c>
      <c r="I42" s="11">
        <f>IF(SUM(I40:I41)=C42-F42,C42-F42,"ｴﾗｰ")</f>
        <v>78</v>
      </c>
      <c r="J42" s="11">
        <f>IF(AND(SUM(J40:J41)=H42+I42,D42-G42=H42+I42),H42+I42,"ｴﾗｰ")</f>
        <v>111</v>
      </c>
      <c r="K42" s="113">
        <f t="shared" si="11"/>
        <v>0.02</v>
      </c>
      <c r="L42" s="113">
        <f t="shared" si="11"/>
        <v>0.04</v>
      </c>
      <c r="M42" s="114">
        <f t="shared" si="11"/>
        <v>0.03</v>
      </c>
    </row>
    <row r="43" spans="1:13" ht="13.5">
      <c r="A43" s="7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</row>
    <row r="44" spans="1:13" ht="13.5">
      <c r="A44" s="76" t="s">
        <v>227</v>
      </c>
      <c r="B44" s="11">
        <f>'[1]1.入力表'!B29</f>
        <v>89430</v>
      </c>
      <c r="C44" s="11">
        <f>'[1]1.入力表'!C29</f>
        <v>85186</v>
      </c>
      <c r="D44" s="11">
        <f>B44+C44</f>
        <v>174616</v>
      </c>
      <c r="E44" s="11">
        <f>'[1]1.入力表'!E29</f>
        <v>89548</v>
      </c>
      <c r="F44" s="11">
        <f>'[1]1.入力表'!F29</f>
        <v>85185</v>
      </c>
      <c r="G44" s="11">
        <f>E44+F44</f>
        <v>174733</v>
      </c>
      <c r="H44" s="11">
        <f>B44-E44</f>
        <v>-118</v>
      </c>
      <c r="I44" s="11">
        <f>C44-F44</f>
        <v>1</v>
      </c>
      <c r="J44" s="11">
        <f>IF(D44-G44=H44+I44,H44+I44,"ｴﾗｰ")</f>
        <v>-117</v>
      </c>
      <c r="K44" s="113">
        <f aca="true" t="shared" si="12" ref="K44:M46">IF(E44=0,"        －",ROUND(H44/E44*100,2))</f>
        <v>-0.13</v>
      </c>
      <c r="L44" s="113">
        <f t="shared" si="12"/>
        <v>0</v>
      </c>
      <c r="M44" s="114">
        <f t="shared" si="12"/>
        <v>-0.07</v>
      </c>
    </row>
    <row r="45" spans="1:13" ht="13.5">
      <c r="A45" s="76" t="s">
        <v>228</v>
      </c>
      <c r="B45" s="11">
        <f>'[1]1.入力表'!B30</f>
        <v>69809</v>
      </c>
      <c r="C45" s="11">
        <f>'[1]1.入力表'!C30</f>
        <v>74059</v>
      </c>
      <c r="D45" s="11">
        <f>B45+C45</f>
        <v>143868</v>
      </c>
      <c r="E45" s="11">
        <f>'[1]1.入力表'!E30</f>
        <v>69847</v>
      </c>
      <c r="F45" s="11">
        <f>'[1]1.入力表'!F30</f>
        <v>74004</v>
      </c>
      <c r="G45" s="11">
        <f>E45+F45</f>
        <v>143851</v>
      </c>
      <c r="H45" s="11">
        <f>B45-E45</f>
        <v>-38</v>
      </c>
      <c r="I45" s="11">
        <f>C45-F45</f>
        <v>55</v>
      </c>
      <c r="J45" s="11">
        <f>IF(D45-G45=H45+I45,H45+I45,"ｴﾗｰ")</f>
        <v>17</v>
      </c>
      <c r="K45" s="113">
        <f t="shared" si="12"/>
        <v>-0.05</v>
      </c>
      <c r="L45" s="113">
        <f t="shared" si="12"/>
        <v>0.07</v>
      </c>
      <c r="M45" s="114">
        <f t="shared" si="12"/>
        <v>0.01</v>
      </c>
    </row>
    <row r="46" spans="1:13" ht="13.5">
      <c r="A46" s="76" t="s">
        <v>134</v>
      </c>
      <c r="B46" s="11">
        <f>SUM(B44:B45)</f>
        <v>159239</v>
      </c>
      <c r="C46" s="11">
        <f>SUM(C44:C45)</f>
        <v>159245</v>
      </c>
      <c r="D46" s="11">
        <f>IF(SUM(D44:D45)=B46+C46,B46+C46,"ｴﾗｰ")</f>
        <v>318484</v>
      </c>
      <c r="E46" s="11">
        <f>SUM(E44:E45)</f>
        <v>159395</v>
      </c>
      <c r="F46" s="11">
        <f>SUM(F44:F45)</f>
        <v>159189</v>
      </c>
      <c r="G46" s="11">
        <f>IF(SUM(G44:G45)=E46+F46,E46+F46,"ｴﾗｰ")</f>
        <v>318584</v>
      </c>
      <c r="H46" s="11">
        <f>IF(SUM(H44:H45)=B46-E46,B46-E46,"ｴﾗｰ")</f>
        <v>-156</v>
      </c>
      <c r="I46" s="11">
        <f>IF(SUM(I44:I45)=C46-F46,C46-F46,"ｴﾗｰ")</f>
        <v>56</v>
      </c>
      <c r="J46" s="11">
        <f>IF(AND(SUM(J44:J45)=H46+I46,D46-G46=H46+I46),H46+I46,"ｴﾗｰ")</f>
        <v>-100</v>
      </c>
      <c r="K46" s="113">
        <f t="shared" si="12"/>
        <v>-0.1</v>
      </c>
      <c r="L46" s="113">
        <f t="shared" si="12"/>
        <v>0.04</v>
      </c>
      <c r="M46" s="114">
        <f t="shared" si="12"/>
        <v>-0.03</v>
      </c>
    </row>
    <row r="47" spans="1:13" ht="13.5">
      <c r="A47" s="7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7"/>
    </row>
    <row r="48" spans="1:13" ht="13.5">
      <c r="A48" s="76" t="s">
        <v>229</v>
      </c>
      <c r="B48" s="11">
        <f>'[1]1.入力表'!B24</f>
        <v>101336</v>
      </c>
      <c r="C48" s="11">
        <f>'[1]1.入力表'!C24</f>
        <v>83972</v>
      </c>
      <c r="D48" s="11">
        <f>B48+C48</f>
        <v>185308</v>
      </c>
      <c r="E48" s="11">
        <f>'[1]1.入力表'!E24</f>
        <v>101330</v>
      </c>
      <c r="F48" s="11">
        <f>'[1]1.入力表'!F24</f>
        <v>83993</v>
      </c>
      <c r="G48" s="11">
        <f>E48+F48</f>
        <v>185323</v>
      </c>
      <c r="H48" s="11">
        <f aca="true" t="shared" si="13" ref="H48:I50">B48-E48</f>
        <v>6</v>
      </c>
      <c r="I48" s="11">
        <f t="shared" si="13"/>
        <v>-21</v>
      </c>
      <c r="J48" s="11">
        <f>IF(D48-G48=H48+I48,H48+I48,"ｴﾗｰ")</f>
        <v>-15</v>
      </c>
      <c r="K48" s="113">
        <f aca="true" t="shared" si="14" ref="K48:M51">IF(E48=0,"        －",ROUND(H48/E48*100,2))</f>
        <v>0.01</v>
      </c>
      <c r="L48" s="113">
        <f t="shared" si="14"/>
        <v>-0.03</v>
      </c>
      <c r="M48" s="114">
        <f t="shared" si="14"/>
        <v>-0.01</v>
      </c>
    </row>
    <row r="49" spans="1:13" ht="13.5">
      <c r="A49" s="76" t="s">
        <v>230</v>
      </c>
      <c r="B49" s="11">
        <f>'[1]1.入力表'!B25</f>
        <v>68809</v>
      </c>
      <c r="C49" s="11">
        <f>'[1]1.入力表'!C25</f>
        <v>65693</v>
      </c>
      <c r="D49" s="11">
        <f>B49+C49</f>
        <v>134502</v>
      </c>
      <c r="E49" s="11">
        <f>'[1]1.入力表'!E25</f>
        <v>68694</v>
      </c>
      <c r="F49" s="11">
        <f>'[1]1.入力表'!F25</f>
        <v>65633</v>
      </c>
      <c r="G49" s="11">
        <f>E49+F49</f>
        <v>134327</v>
      </c>
      <c r="H49" s="11">
        <f t="shared" si="13"/>
        <v>115</v>
      </c>
      <c r="I49" s="11">
        <f t="shared" si="13"/>
        <v>60</v>
      </c>
      <c r="J49" s="11">
        <f>IF(D49-G49=H49+I49,H49+I49,"ｴﾗｰ")</f>
        <v>175</v>
      </c>
      <c r="K49" s="113">
        <f t="shared" si="14"/>
        <v>0.17</v>
      </c>
      <c r="L49" s="113">
        <f t="shared" si="14"/>
        <v>0.09</v>
      </c>
      <c r="M49" s="114">
        <f t="shared" si="14"/>
        <v>0.13</v>
      </c>
    </row>
    <row r="50" spans="1:13" ht="13.5">
      <c r="A50" s="76" t="s">
        <v>231</v>
      </c>
      <c r="B50" s="11">
        <f>'[1]1.入力表'!B90</f>
        <v>70125</v>
      </c>
      <c r="C50" s="11">
        <f>'[1]1.入力表'!C90</f>
        <v>69742</v>
      </c>
      <c r="D50" s="11">
        <f>B50+C50</f>
        <v>139867</v>
      </c>
      <c r="E50" s="11">
        <f>'[1]1.入力表'!E90</f>
        <v>70285</v>
      </c>
      <c r="F50" s="11">
        <f>'[1]1.入力表'!F90</f>
        <v>69812</v>
      </c>
      <c r="G50" s="11">
        <f>E50+F50</f>
        <v>140097</v>
      </c>
      <c r="H50" s="11">
        <f t="shared" si="13"/>
        <v>-160</v>
      </c>
      <c r="I50" s="11">
        <f t="shared" si="13"/>
        <v>-70</v>
      </c>
      <c r="J50" s="11">
        <f>IF(D50-G50=H50+I50,H50+I50,"ｴﾗｰ")</f>
        <v>-230</v>
      </c>
      <c r="K50" s="113">
        <f t="shared" si="14"/>
        <v>-0.23</v>
      </c>
      <c r="L50" s="113">
        <f t="shared" si="14"/>
        <v>-0.1</v>
      </c>
      <c r="M50" s="114">
        <f t="shared" si="14"/>
        <v>-0.16</v>
      </c>
    </row>
    <row r="51" spans="1:13" ht="13.5">
      <c r="A51" s="76" t="s">
        <v>135</v>
      </c>
      <c r="B51" s="11">
        <f>SUM(B48:B50)</f>
        <v>240270</v>
      </c>
      <c r="C51" s="11">
        <f>SUM(C48:C50)</f>
        <v>219407</v>
      </c>
      <c r="D51" s="11">
        <f>IF(SUM(D48:D50)=B51+C51,B51+C51,"ｴﾗｰ")</f>
        <v>459677</v>
      </c>
      <c r="E51" s="11">
        <f>SUM(E48:E50)</f>
        <v>240309</v>
      </c>
      <c r="F51" s="11">
        <f>SUM(F48:F50)</f>
        <v>219438</v>
      </c>
      <c r="G51" s="11">
        <f>IF(SUM(G48:G50)=E51+F51,E51+F51,"ｴﾗｰ")</f>
        <v>459747</v>
      </c>
      <c r="H51" s="11">
        <f>IF(SUM(H48:H50)=B51-E51,B51-E51,"ｴﾗｰ")</f>
        <v>-39</v>
      </c>
      <c r="I51" s="11">
        <f>IF(SUM(I48:I50)=C51-F51,C51-F51,"ｴﾗｰ")</f>
        <v>-31</v>
      </c>
      <c r="J51" s="11">
        <f>IF(AND(SUM(J48:J50)=H51+I51,D51-G51=H51+I51),H51+I51,"ｴﾗｰ")</f>
        <v>-70</v>
      </c>
      <c r="K51" s="113">
        <f t="shared" si="14"/>
        <v>-0.02</v>
      </c>
      <c r="L51" s="113">
        <f t="shared" si="14"/>
        <v>-0.01</v>
      </c>
      <c r="M51" s="114">
        <f t="shared" si="14"/>
        <v>-0.02</v>
      </c>
    </row>
    <row r="52" spans="1:13" ht="13.5">
      <c r="A52" s="7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7"/>
    </row>
    <row r="53" spans="1:13" ht="13.5">
      <c r="A53" s="76" t="s">
        <v>12</v>
      </c>
      <c r="B53" s="11">
        <f>'[1]1.入力表'!B36</f>
        <v>172934</v>
      </c>
      <c r="C53" s="11">
        <f>'[1]1.入力表'!C36</f>
        <v>175478</v>
      </c>
      <c r="D53" s="11">
        <f>B53+C53</f>
        <v>348412</v>
      </c>
      <c r="E53" s="11">
        <f>'[1]1.入力表'!E36</f>
        <v>173441</v>
      </c>
      <c r="F53" s="11">
        <f>'[1]1.入力表'!F36</f>
        <v>175906</v>
      </c>
      <c r="G53" s="11">
        <f>E53+F53</f>
        <v>349347</v>
      </c>
      <c r="H53" s="11">
        <f>B53-E53</f>
        <v>-507</v>
      </c>
      <c r="I53" s="11">
        <f>C53-F53</f>
        <v>-428</v>
      </c>
      <c r="J53" s="11">
        <f>IF(D53-G53=H53+I53,H53+I53,"ｴﾗｰ")</f>
        <v>-935</v>
      </c>
      <c r="K53" s="113">
        <f aca="true" t="shared" si="15" ref="K53:M55">IF(E53=0,"        －",ROUND(H53/E53*100,2))</f>
        <v>-0.29</v>
      </c>
      <c r="L53" s="113">
        <f t="shared" si="15"/>
        <v>-0.24</v>
      </c>
      <c r="M53" s="114">
        <f t="shared" si="15"/>
        <v>-0.27</v>
      </c>
    </row>
    <row r="54" spans="1:13" ht="13.5">
      <c r="A54" s="76" t="s">
        <v>13</v>
      </c>
      <c r="B54" s="11">
        <f>'[1]1.入力表'!B43</f>
        <v>19206</v>
      </c>
      <c r="C54" s="11">
        <f>'[1]1.入力表'!C43</f>
        <v>20447</v>
      </c>
      <c r="D54" s="11">
        <f>B54+C54</f>
        <v>39653</v>
      </c>
      <c r="E54" s="11">
        <f>'[1]1.入力表'!E43</f>
        <v>19290</v>
      </c>
      <c r="F54" s="11">
        <f>'[1]1.入力表'!F43</f>
        <v>20527</v>
      </c>
      <c r="G54" s="11">
        <f>E54+F54</f>
        <v>39817</v>
      </c>
      <c r="H54" s="11">
        <f>B54-E54</f>
        <v>-84</v>
      </c>
      <c r="I54" s="11">
        <f>C54-F54</f>
        <v>-80</v>
      </c>
      <c r="J54" s="11">
        <f>IF(D54-G54=H54+I54,H54+I54,"ｴﾗｰ")</f>
        <v>-164</v>
      </c>
      <c r="K54" s="113">
        <f t="shared" si="15"/>
        <v>-0.44</v>
      </c>
      <c r="L54" s="113">
        <f t="shared" si="15"/>
        <v>-0.39</v>
      </c>
      <c r="M54" s="114">
        <f t="shared" si="15"/>
        <v>-0.41</v>
      </c>
    </row>
    <row r="55" spans="1:13" ht="13.5">
      <c r="A55" s="76" t="s">
        <v>136</v>
      </c>
      <c r="B55" s="11">
        <f>SUM(B53:B54)</f>
        <v>192140</v>
      </c>
      <c r="C55" s="11">
        <f>SUM(C53:C54)</f>
        <v>195925</v>
      </c>
      <c r="D55" s="11">
        <f>IF(SUM(D53:D54)=B55+C55,B55+C55,"ｴﾗｰ")</f>
        <v>388065</v>
      </c>
      <c r="E55" s="11">
        <f>SUM(E53:E54)</f>
        <v>192731</v>
      </c>
      <c r="F55" s="11">
        <f>SUM(F53:F54)</f>
        <v>196433</v>
      </c>
      <c r="G55" s="11">
        <f>IF(SUM(G53:G54)=E55+F55,E55+F55,"ｴﾗｰ")</f>
        <v>389164</v>
      </c>
      <c r="H55" s="11">
        <f>IF(SUM(H53:H54)=B55-E55,B55-E55,"ｴﾗｰ")</f>
        <v>-591</v>
      </c>
      <c r="I55" s="11">
        <f>IF(SUM(I53:I54)=C55-F55,C55-F55,"ｴﾗｰ")</f>
        <v>-508</v>
      </c>
      <c r="J55" s="11">
        <f>IF(AND(SUM(J53:J54)=H55+I55,D55-G55=H55+I55),H55+I55,"ｴﾗｰ")</f>
        <v>-1099</v>
      </c>
      <c r="K55" s="113">
        <f t="shared" si="15"/>
        <v>-0.31</v>
      </c>
      <c r="L55" s="113">
        <f t="shared" si="15"/>
        <v>-0.26</v>
      </c>
      <c r="M55" s="114">
        <f t="shared" si="15"/>
        <v>-0.28</v>
      </c>
    </row>
    <row r="56" spans="1:13" ht="13.5">
      <c r="A56" s="7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</row>
    <row r="57" spans="1:13" ht="13.5">
      <c r="A57" s="76" t="s">
        <v>14</v>
      </c>
      <c r="B57" s="11">
        <f>'[1]1.入力表'!B39</f>
        <v>174340</v>
      </c>
      <c r="C57" s="11">
        <f>'[1]1.入力表'!C39</f>
        <v>179243</v>
      </c>
      <c r="D57" s="11">
        <f>B57+C57</f>
        <v>353583</v>
      </c>
      <c r="E57" s="11">
        <f>'[1]1.入力表'!E39</f>
        <v>174170</v>
      </c>
      <c r="F57" s="11">
        <f>'[1]1.入力表'!F39</f>
        <v>179009</v>
      </c>
      <c r="G57" s="11">
        <f>E57+F57</f>
        <v>353179</v>
      </c>
      <c r="H57" s="11">
        <f>B57-E57</f>
        <v>170</v>
      </c>
      <c r="I57" s="11">
        <f>C57-F57</f>
        <v>234</v>
      </c>
      <c r="J57" s="11">
        <f>IF(D57-G57=H57+I57,H57+I57,"ｴﾗｰ")</f>
        <v>404</v>
      </c>
      <c r="K57" s="113">
        <f aca="true" t="shared" si="16" ref="K57:M59">IF(E57=0,"        －",ROUND(H57/E57*100,2))</f>
        <v>0.1</v>
      </c>
      <c r="L57" s="113">
        <f t="shared" si="16"/>
        <v>0.13</v>
      </c>
      <c r="M57" s="114">
        <f t="shared" si="16"/>
        <v>0.11</v>
      </c>
    </row>
    <row r="58" spans="1:13" ht="13.5">
      <c r="A58" s="76" t="s">
        <v>16</v>
      </c>
      <c r="B58" s="11">
        <f>'[1]1.入力表'!B53</f>
        <v>20324</v>
      </c>
      <c r="C58" s="11">
        <f>'[1]1.入力表'!C53</f>
        <v>19751</v>
      </c>
      <c r="D58" s="11">
        <f>B58+C58</f>
        <v>40075</v>
      </c>
      <c r="E58" s="11">
        <f>'[1]1.入力表'!E53</f>
        <v>20349</v>
      </c>
      <c r="F58" s="11">
        <f>'[1]1.入力表'!F53</f>
        <v>19749</v>
      </c>
      <c r="G58" s="11">
        <f>E58+F58</f>
        <v>40098</v>
      </c>
      <c r="H58" s="11">
        <f>B58-E58</f>
        <v>-25</v>
      </c>
      <c r="I58" s="11">
        <f>C58-F58</f>
        <v>2</v>
      </c>
      <c r="J58" s="11">
        <f>IF(D58-G58=H58+I58,H58+I58,"ｴﾗｰ")</f>
        <v>-23</v>
      </c>
      <c r="K58" s="113">
        <f t="shared" si="16"/>
        <v>-0.12</v>
      </c>
      <c r="L58" s="113">
        <f t="shared" si="16"/>
        <v>0.01</v>
      </c>
      <c r="M58" s="114">
        <f t="shared" si="16"/>
        <v>-0.06</v>
      </c>
    </row>
    <row r="59" spans="1:13" ht="13.5">
      <c r="A59" s="76" t="s">
        <v>137</v>
      </c>
      <c r="B59" s="11">
        <f>SUM(B57:B58)</f>
        <v>194664</v>
      </c>
      <c r="C59" s="11">
        <f>SUM(C57:C58)</f>
        <v>198994</v>
      </c>
      <c r="D59" s="11">
        <f>IF(SUM(D57:D58)=B59+C59,B59+C59,"ｴﾗｰ")</f>
        <v>393658</v>
      </c>
      <c r="E59" s="11">
        <f>SUM(E57:E58)</f>
        <v>194519</v>
      </c>
      <c r="F59" s="11">
        <f>SUM(F57:F58)</f>
        <v>198758</v>
      </c>
      <c r="G59" s="11">
        <f>IF(SUM(G57:G58)=E59+F59,E59+F59,"ｴﾗｰ")</f>
        <v>393277</v>
      </c>
      <c r="H59" s="11">
        <f>IF(SUM(H57:H58)=B59-E59,B59-E59,"ｴﾗｰ")</f>
        <v>145</v>
      </c>
      <c r="I59" s="11">
        <f>IF(SUM(I57:I58)=C59-F59,C59-F59,"ｴﾗｰ")</f>
        <v>236</v>
      </c>
      <c r="J59" s="11">
        <f>IF(AND(SUM(J57:J58)=H59+I59,D59-G59=H59+I59),H59+I59,"ｴﾗｰ")</f>
        <v>381</v>
      </c>
      <c r="K59" s="113">
        <f t="shared" si="16"/>
        <v>0.07</v>
      </c>
      <c r="L59" s="113">
        <f t="shared" si="16"/>
        <v>0.12</v>
      </c>
      <c r="M59" s="114">
        <f t="shared" si="16"/>
        <v>0.1</v>
      </c>
    </row>
    <row r="60" spans="1:13" ht="13.5">
      <c r="A60" s="7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1:13" ht="13.5">
      <c r="A61" s="76" t="s">
        <v>17</v>
      </c>
      <c r="B61" s="11">
        <f>'[1]1.入力表'!B46</f>
        <v>97457</v>
      </c>
      <c r="C61" s="11">
        <f>'[1]1.入力表'!C46</f>
        <v>96726</v>
      </c>
      <c r="D61" s="11">
        <f>B61+C61</f>
        <v>194183</v>
      </c>
      <c r="E61" s="11">
        <f>'[1]1.入力表'!E46</f>
        <v>97417</v>
      </c>
      <c r="F61" s="11">
        <f>'[1]1.入力表'!F46</f>
        <v>96642</v>
      </c>
      <c r="G61" s="11">
        <f>E61+F61</f>
        <v>194059</v>
      </c>
      <c r="H61" s="11">
        <f aca="true" t="shared" si="17" ref="H61:I64">B61-E61</f>
        <v>40</v>
      </c>
      <c r="I61" s="11">
        <f t="shared" si="17"/>
        <v>84</v>
      </c>
      <c r="J61" s="11">
        <f>IF(D61-G61=H61+I61,H61+I61,"ｴﾗｰ")</f>
        <v>124</v>
      </c>
      <c r="K61" s="113">
        <f aca="true" t="shared" si="18" ref="K61:M65">IF(E61=0,"        －",ROUND(H61/E61*100,2))</f>
        <v>0.04</v>
      </c>
      <c r="L61" s="113">
        <f t="shared" si="18"/>
        <v>0.09</v>
      </c>
      <c r="M61" s="114">
        <f t="shared" si="18"/>
        <v>0.06</v>
      </c>
    </row>
    <row r="62" spans="1:13" ht="13.5">
      <c r="A62" s="76" t="s">
        <v>18</v>
      </c>
      <c r="B62" s="11">
        <f>'[1]1.入力表'!B48</f>
        <v>54139</v>
      </c>
      <c r="C62" s="11">
        <f>'[1]1.入力表'!C48</f>
        <v>53611</v>
      </c>
      <c r="D62" s="11">
        <f>B62+C62</f>
        <v>107750</v>
      </c>
      <c r="E62" s="11">
        <f>'[1]1.入力表'!E48</f>
        <v>54112</v>
      </c>
      <c r="F62" s="11">
        <f>'[1]1.入力表'!F48</f>
        <v>53615</v>
      </c>
      <c r="G62" s="11">
        <f>E62+F62</f>
        <v>107727</v>
      </c>
      <c r="H62" s="11">
        <f t="shared" si="17"/>
        <v>27</v>
      </c>
      <c r="I62" s="11">
        <f t="shared" si="17"/>
        <v>-4</v>
      </c>
      <c r="J62" s="11">
        <f>IF(D62-G62=H62+I62,H62+I62,"ｴﾗｰ")</f>
        <v>23</v>
      </c>
      <c r="K62" s="113">
        <f t="shared" si="18"/>
        <v>0.05</v>
      </c>
      <c r="L62" s="113">
        <f t="shared" si="18"/>
        <v>-0.01</v>
      </c>
      <c r="M62" s="114">
        <f t="shared" si="18"/>
        <v>0.02</v>
      </c>
    </row>
    <row r="63" spans="1:13" ht="13.5">
      <c r="A63" s="76" t="s">
        <v>19</v>
      </c>
      <c r="B63" s="11">
        <f>'[1]1.入力表'!B49</f>
        <v>54848</v>
      </c>
      <c r="C63" s="11">
        <f>'[1]1.入力表'!C49</f>
        <v>53838</v>
      </c>
      <c r="D63" s="11">
        <f>B63+C63</f>
        <v>108686</v>
      </c>
      <c r="E63" s="11">
        <f>'[1]1.入力表'!E49</f>
        <v>54863</v>
      </c>
      <c r="F63" s="11">
        <f>'[1]1.入力表'!F49</f>
        <v>53792</v>
      </c>
      <c r="G63" s="11">
        <f>E63+F63</f>
        <v>108655</v>
      </c>
      <c r="H63" s="11">
        <f t="shared" si="17"/>
        <v>-15</v>
      </c>
      <c r="I63" s="11">
        <f t="shared" si="17"/>
        <v>46</v>
      </c>
      <c r="J63" s="11">
        <f>IF(D63-G63=H63+I63,H63+I63,"ｴﾗｰ")</f>
        <v>31</v>
      </c>
      <c r="K63" s="113">
        <f t="shared" si="18"/>
        <v>-0.03</v>
      </c>
      <c r="L63" s="113">
        <f t="shared" si="18"/>
        <v>0.09</v>
      </c>
      <c r="M63" s="114">
        <f t="shared" si="18"/>
        <v>0.03</v>
      </c>
    </row>
    <row r="64" spans="1:13" ht="13.5">
      <c r="A64" s="76" t="s">
        <v>20</v>
      </c>
      <c r="B64" s="11">
        <f>'[1]1.入力表'!B51</f>
        <v>34912</v>
      </c>
      <c r="C64" s="11">
        <f>'[1]1.入力表'!C51</f>
        <v>33612</v>
      </c>
      <c r="D64" s="11">
        <f>B64+C64</f>
        <v>68524</v>
      </c>
      <c r="E64" s="11">
        <f>'[1]1.入力表'!E51</f>
        <v>34957</v>
      </c>
      <c r="F64" s="11">
        <f>'[1]1.入力表'!F51</f>
        <v>33636</v>
      </c>
      <c r="G64" s="11">
        <f>E64+F64</f>
        <v>68593</v>
      </c>
      <c r="H64" s="11">
        <f t="shared" si="17"/>
        <v>-45</v>
      </c>
      <c r="I64" s="11">
        <f t="shared" si="17"/>
        <v>-24</v>
      </c>
      <c r="J64" s="11">
        <f>IF(D64-G64=H64+I64,H64+I64,"ｴﾗｰ")</f>
        <v>-69</v>
      </c>
      <c r="K64" s="113">
        <f t="shared" si="18"/>
        <v>-0.13</v>
      </c>
      <c r="L64" s="113">
        <f t="shared" si="18"/>
        <v>-0.07</v>
      </c>
      <c r="M64" s="114">
        <f t="shared" si="18"/>
        <v>-0.1</v>
      </c>
    </row>
    <row r="65" spans="1:13" ht="13.5">
      <c r="A65" s="76" t="s">
        <v>138</v>
      </c>
      <c r="B65" s="11">
        <f>SUM(B61:B64)</f>
        <v>241356</v>
      </c>
      <c r="C65" s="11">
        <f>SUM(C61:C64)</f>
        <v>237787</v>
      </c>
      <c r="D65" s="11">
        <f>IF(SUM(D61:D64)=B65+C65,B65+C65,"ｴﾗｰ")</f>
        <v>479143</v>
      </c>
      <c r="E65" s="11">
        <f>SUM(E61:E64)</f>
        <v>241349</v>
      </c>
      <c r="F65" s="11">
        <f>SUM(F61:F64)</f>
        <v>237685</v>
      </c>
      <c r="G65" s="11">
        <f>IF(SUM(G61:G64)=E65+F65,E65+F65,"ｴﾗｰ")</f>
        <v>479034</v>
      </c>
      <c r="H65" s="11">
        <f>IF(SUM(H61:H64)=B65-E65,B65-E65,"ｴﾗｰ")</f>
        <v>7</v>
      </c>
      <c r="I65" s="11">
        <f>IF(SUM(I61:I64)=C65-F65,C65-F65,"ｴﾗｰ")</f>
        <v>102</v>
      </c>
      <c r="J65" s="11">
        <f>IF(AND(SUM(J61:J64)=H65+I65,D65-G65=H65+I65),H65+I65,"ｴﾗｰ")</f>
        <v>109</v>
      </c>
      <c r="K65" s="113">
        <f t="shared" si="18"/>
        <v>0</v>
      </c>
      <c r="L65" s="113">
        <f t="shared" si="18"/>
        <v>0.04</v>
      </c>
      <c r="M65" s="114">
        <f t="shared" si="18"/>
        <v>0.02</v>
      </c>
    </row>
    <row r="66" spans="1:13" ht="13.5">
      <c r="A66" s="76"/>
      <c r="B66" s="11"/>
      <c r="C66" s="11"/>
      <c r="D66" s="11"/>
      <c r="E66" s="11"/>
      <c r="F66" s="11"/>
      <c r="G66" s="11"/>
      <c r="H66" s="11"/>
      <c r="I66" s="11"/>
      <c r="J66" s="11"/>
      <c r="K66" s="113"/>
      <c r="L66" s="113"/>
      <c r="M66" s="114"/>
    </row>
    <row r="67" spans="1:13" ht="13.5">
      <c r="A67" s="76" t="s">
        <v>232</v>
      </c>
      <c r="B67" s="11">
        <f>'[1]1.入力表'!B81</f>
        <v>43965</v>
      </c>
      <c r="C67" s="11">
        <f>'[1]1.入力表'!C81</f>
        <v>42417</v>
      </c>
      <c r="D67" s="11">
        <f>B67+C67</f>
        <v>86382</v>
      </c>
      <c r="E67" s="11">
        <f>'[1]1.入力表'!E81</f>
        <v>43972</v>
      </c>
      <c r="F67" s="11">
        <f>'[1]1.入力表'!F81</f>
        <v>42437</v>
      </c>
      <c r="G67" s="11">
        <f>E67+F67</f>
        <v>86409</v>
      </c>
      <c r="H67" s="11">
        <f aca="true" t="shared" si="19" ref="H67:I69">B67-E67</f>
        <v>-7</v>
      </c>
      <c r="I67" s="11">
        <f t="shared" si="19"/>
        <v>-20</v>
      </c>
      <c r="J67" s="11">
        <f>IF(D67-G67=H67+I67,H67+I67,"ｴﾗｰ")</f>
        <v>-27</v>
      </c>
      <c r="K67" s="113">
        <f aca="true" t="shared" si="20" ref="K67:M70">IF(E67=0,"        －",ROUND(H67/E67*100,2))</f>
        <v>-0.02</v>
      </c>
      <c r="L67" s="113">
        <f t="shared" si="20"/>
        <v>-0.05</v>
      </c>
      <c r="M67" s="114">
        <f t="shared" si="20"/>
        <v>-0.03</v>
      </c>
    </row>
    <row r="68" spans="1:13" ht="13.5">
      <c r="A68" s="76" t="s">
        <v>233</v>
      </c>
      <c r="B68" s="11">
        <f>'[1]1.入力表'!B82</f>
        <v>113024</v>
      </c>
      <c r="C68" s="11">
        <f>'[1]1.入力表'!C82</f>
        <v>110136</v>
      </c>
      <c r="D68" s="11">
        <f>B68+C68</f>
        <v>223160</v>
      </c>
      <c r="E68" s="11">
        <f>'[1]1.入力表'!E82</f>
        <v>113044</v>
      </c>
      <c r="F68" s="11">
        <f>'[1]1.入力表'!F82</f>
        <v>110176</v>
      </c>
      <c r="G68" s="11">
        <f>E68+F68</f>
        <v>223220</v>
      </c>
      <c r="H68" s="11">
        <f t="shared" si="19"/>
        <v>-20</v>
      </c>
      <c r="I68" s="11">
        <f t="shared" si="19"/>
        <v>-40</v>
      </c>
      <c r="J68" s="11">
        <f>IF(D68-G68=H68+I68,H68+I68,"ｴﾗｰ")</f>
        <v>-60</v>
      </c>
      <c r="K68" s="113">
        <f t="shared" si="20"/>
        <v>-0.02</v>
      </c>
      <c r="L68" s="113">
        <f t="shared" si="20"/>
        <v>-0.04</v>
      </c>
      <c r="M68" s="114">
        <f t="shared" si="20"/>
        <v>-0.03</v>
      </c>
    </row>
    <row r="69" spans="1:13" ht="13.5">
      <c r="A69" s="76" t="s">
        <v>234</v>
      </c>
      <c r="B69" s="11">
        <f>'[1]1.入力表'!B83</f>
        <v>74144</v>
      </c>
      <c r="C69" s="11">
        <f>'[1]1.入力表'!C83</f>
        <v>75382</v>
      </c>
      <c r="D69" s="11">
        <f>B69+C69</f>
        <v>149526</v>
      </c>
      <c r="E69" s="11">
        <f>'[1]1.入力表'!E83</f>
        <v>74187</v>
      </c>
      <c r="F69" s="11">
        <f>'[1]1.入力表'!F83</f>
        <v>75419</v>
      </c>
      <c r="G69" s="11">
        <f>E69+F69</f>
        <v>149606</v>
      </c>
      <c r="H69" s="11">
        <f t="shared" si="19"/>
        <v>-43</v>
      </c>
      <c r="I69" s="11">
        <f t="shared" si="19"/>
        <v>-37</v>
      </c>
      <c r="J69" s="11">
        <f>IF(D69-G69=H69+I69,H69+I69,"ｴﾗｰ")</f>
        <v>-80</v>
      </c>
      <c r="K69" s="113">
        <f t="shared" si="20"/>
        <v>-0.06</v>
      </c>
      <c r="L69" s="113">
        <f t="shared" si="20"/>
        <v>-0.05</v>
      </c>
      <c r="M69" s="114">
        <f t="shared" si="20"/>
        <v>-0.05</v>
      </c>
    </row>
    <row r="70" spans="1:13" ht="13.5">
      <c r="A70" s="76" t="s">
        <v>139</v>
      </c>
      <c r="B70" s="11">
        <f>SUM(B67:B69)</f>
        <v>231133</v>
      </c>
      <c r="C70" s="11">
        <f>SUM(C67:C69)</f>
        <v>227935</v>
      </c>
      <c r="D70" s="11">
        <f>IF(D67+D68+D69=B70+C70,B70+C70,"ｴﾗｰ")</f>
        <v>459068</v>
      </c>
      <c r="E70" s="11">
        <f>SUM(E67:E69)</f>
        <v>231203</v>
      </c>
      <c r="F70" s="11">
        <f>SUM(F67:F69)</f>
        <v>228032</v>
      </c>
      <c r="G70" s="11">
        <f>IF(G67+G68+G69=E70+F70,E70+F70,"ｴﾗｰ")</f>
        <v>459235</v>
      </c>
      <c r="H70" s="11">
        <f>IF(H67+H68+H69=B70-E70,B70-E70,"ｴﾗｰ")</f>
        <v>-70</v>
      </c>
      <c r="I70" s="11">
        <f>IF(I67+I68+I69=C70-F70,C70-F70,"ｴﾗｰ")</f>
        <v>-97</v>
      </c>
      <c r="J70" s="11">
        <f>IF(AND(J67+J68+J69=H70+I70,D70-G70=H70+I70),H70+I70,"ｴﾗｰ")</f>
        <v>-167</v>
      </c>
      <c r="K70" s="113">
        <f t="shared" si="20"/>
        <v>-0.03</v>
      </c>
      <c r="L70" s="113">
        <f t="shared" si="20"/>
        <v>-0.04</v>
      </c>
      <c r="M70" s="114">
        <f t="shared" si="20"/>
        <v>-0.04</v>
      </c>
    </row>
    <row r="71" spans="1:13" ht="13.5">
      <c r="A71" s="7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7"/>
    </row>
    <row r="72" spans="1:13" ht="13.5">
      <c r="A72" s="76" t="s">
        <v>21</v>
      </c>
      <c r="B72" s="11">
        <f>'[1]1.入力表'!B37</f>
        <v>107261</v>
      </c>
      <c r="C72" s="11">
        <f>'[1]1.入力表'!C37</f>
        <v>107467</v>
      </c>
      <c r="D72" s="11">
        <f>B72+C72</f>
        <v>214728</v>
      </c>
      <c r="E72" s="11">
        <f>'[1]1.入力表'!E37</f>
        <v>107309</v>
      </c>
      <c r="F72" s="11">
        <f>'[1]1.入力表'!F37</f>
        <v>107486</v>
      </c>
      <c r="G72" s="11">
        <f>E72+F72</f>
        <v>214795</v>
      </c>
      <c r="H72" s="11">
        <f aca="true" t="shared" si="21" ref="H72:I75">B72-E72</f>
        <v>-48</v>
      </c>
      <c r="I72" s="11">
        <f t="shared" si="21"/>
        <v>-19</v>
      </c>
      <c r="J72" s="11">
        <f>IF(D72-G72=H72+I72,H72+I72,"ｴﾗｰ")</f>
        <v>-67</v>
      </c>
      <c r="K72" s="113">
        <f aca="true" t="shared" si="22" ref="K72:M79">IF(E72=0,"        －",ROUND(H72/E72*100,2))</f>
        <v>-0.04</v>
      </c>
      <c r="L72" s="113">
        <f t="shared" si="22"/>
        <v>-0.02</v>
      </c>
      <c r="M72" s="114">
        <f t="shared" si="22"/>
        <v>-0.03</v>
      </c>
    </row>
    <row r="73" spans="1:13" ht="13.5">
      <c r="A73" s="76" t="s">
        <v>22</v>
      </c>
      <c r="B73" s="11">
        <f>'[1]1.入力表'!B41</f>
        <v>97686</v>
      </c>
      <c r="C73" s="11">
        <f>'[1]1.入力表'!C41</f>
        <v>103331</v>
      </c>
      <c r="D73" s="11">
        <f>B73+C73</f>
        <v>201017</v>
      </c>
      <c r="E73" s="11">
        <f>'[1]1.入力表'!E41</f>
        <v>97641</v>
      </c>
      <c r="F73" s="11">
        <f>'[1]1.入力表'!F41</f>
        <v>103251</v>
      </c>
      <c r="G73" s="11">
        <f>E73+F73</f>
        <v>200892</v>
      </c>
      <c r="H73" s="11">
        <f t="shared" si="21"/>
        <v>45</v>
      </c>
      <c r="I73" s="11">
        <f t="shared" si="21"/>
        <v>80</v>
      </c>
      <c r="J73" s="11">
        <f>IF(D73-G73=H73+I73,H73+I73,"ｴﾗｰ")</f>
        <v>125</v>
      </c>
      <c r="K73" s="113">
        <f t="shared" si="22"/>
        <v>0.05</v>
      </c>
      <c r="L73" s="113">
        <f t="shared" si="22"/>
        <v>0.08</v>
      </c>
      <c r="M73" s="114">
        <f t="shared" si="22"/>
        <v>0.06</v>
      </c>
    </row>
    <row r="74" spans="1:13" ht="13.5">
      <c r="A74" s="76" t="s">
        <v>23</v>
      </c>
      <c r="B74" s="11">
        <f>'[1]1.入力表'!B54</f>
        <v>13689</v>
      </c>
      <c r="C74" s="11">
        <f>'[1]1.入力表'!C54</f>
        <v>14517</v>
      </c>
      <c r="D74" s="11">
        <f>B74+C74</f>
        <v>28206</v>
      </c>
      <c r="E74" s="11">
        <f>'[1]1.入力表'!E54</f>
        <v>13682</v>
      </c>
      <c r="F74" s="11">
        <f>'[1]1.入力表'!F54</f>
        <v>14519</v>
      </c>
      <c r="G74" s="11">
        <f>E74+F74</f>
        <v>28201</v>
      </c>
      <c r="H74" s="11">
        <f t="shared" si="21"/>
        <v>7</v>
      </c>
      <c r="I74" s="11">
        <f t="shared" si="21"/>
        <v>-2</v>
      </c>
      <c r="J74" s="11">
        <f>IF(D74-G74=H74+I74,H74+I74,"ｴﾗｰ")</f>
        <v>5</v>
      </c>
      <c r="K74" s="113">
        <f t="shared" si="22"/>
        <v>0.05</v>
      </c>
      <c r="L74" s="113">
        <f t="shared" si="22"/>
        <v>-0.01</v>
      </c>
      <c r="M74" s="114">
        <f t="shared" si="22"/>
        <v>0.02</v>
      </c>
    </row>
    <row r="75" spans="1:13" ht="13.5">
      <c r="A75" s="76" t="s">
        <v>24</v>
      </c>
      <c r="B75" s="11">
        <f>'[1]1.入力表'!B55</f>
        <v>12101</v>
      </c>
      <c r="C75" s="11">
        <f>'[1]1.入力表'!C55</f>
        <v>13000</v>
      </c>
      <c r="D75" s="11">
        <f>B75+C75</f>
        <v>25101</v>
      </c>
      <c r="E75" s="11">
        <f>'[1]1.入力表'!E55</f>
        <v>12104</v>
      </c>
      <c r="F75" s="11">
        <f>'[1]1.入力表'!F55</f>
        <v>13029</v>
      </c>
      <c r="G75" s="11">
        <f>E75+F75</f>
        <v>25133</v>
      </c>
      <c r="H75" s="11">
        <f t="shared" si="21"/>
        <v>-3</v>
      </c>
      <c r="I75" s="11">
        <f t="shared" si="21"/>
        <v>-29</v>
      </c>
      <c r="J75" s="11">
        <f>IF(D75-G75=H75+I75,H75+I75,"ｴﾗｰ")</f>
        <v>-32</v>
      </c>
      <c r="K75" s="113">
        <f t="shared" si="22"/>
        <v>-0.02</v>
      </c>
      <c r="L75" s="113">
        <f t="shared" si="22"/>
        <v>-0.22</v>
      </c>
      <c r="M75" s="114">
        <f t="shared" si="22"/>
        <v>-0.13</v>
      </c>
    </row>
    <row r="76" spans="1:13" ht="13.5">
      <c r="A76" s="76" t="s">
        <v>95</v>
      </c>
      <c r="B76" s="11">
        <f>SUM(B74:B75)</f>
        <v>25790</v>
      </c>
      <c r="C76" s="11">
        <f>SUM(C74:C75)</f>
        <v>27517</v>
      </c>
      <c r="D76" s="11">
        <f>IF(SUM(D74:D75)=B76+C76,B76+C76,"ｴﾗｰ")</f>
        <v>53307</v>
      </c>
      <c r="E76" s="11">
        <f>SUM(E74:E75)</f>
        <v>25786</v>
      </c>
      <c r="F76" s="11">
        <f>SUM(F74:F75)</f>
        <v>27548</v>
      </c>
      <c r="G76" s="11">
        <f>IF(SUM(G74:G75)=E76+F76,E76+F76,"ｴﾗｰ")</f>
        <v>53334</v>
      </c>
      <c r="H76" s="11">
        <f>IF(SUM(H74:H75)=B76-E76,B76-E76,"ｴﾗｰ")</f>
        <v>4</v>
      </c>
      <c r="I76" s="11">
        <f>IF(SUM(I74:I75)=C76-F76,C76-F76,"ｴﾗｰ")</f>
        <v>-31</v>
      </c>
      <c r="J76" s="11">
        <f>IF(AND(SUM(J74:J75)=H76+I76,D76-G76=H76+I76),H76+I76,"ｴﾗｰ")</f>
        <v>-27</v>
      </c>
      <c r="K76" s="113">
        <f t="shared" si="22"/>
        <v>0.02</v>
      </c>
      <c r="L76" s="113">
        <f t="shared" si="22"/>
        <v>-0.11</v>
      </c>
      <c r="M76" s="114">
        <f t="shared" si="22"/>
        <v>-0.05</v>
      </c>
    </row>
    <row r="77" spans="1:13" ht="13.5">
      <c r="A77" s="76" t="s">
        <v>115</v>
      </c>
      <c r="B77" s="11">
        <f>SUM(B72:B73)</f>
        <v>204947</v>
      </c>
      <c r="C77" s="11">
        <f>SUM(C72:C73)</f>
        <v>210798</v>
      </c>
      <c r="D77" s="11">
        <f>IF(SUM(D72:D73)=B77+C77,B77+C77,"ｴﾗｰ")</f>
        <v>415745</v>
      </c>
      <c r="E77" s="11">
        <f>SUM(E72:E73)</f>
        <v>204950</v>
      </c>
      <c r="F77" s="11">
        <f>SUM(F72:F73)</f>
        <v>210737</v>
      </c>
      <c r="G77" s="11">
        <f>IF(SUM(G72:G73)=E77+F77,E77+F77,"ｴﾗｰ")</f>
        <v>415687</v>
      </c>
      <c r="H77" s="11">
        <f>IF(SUM(H72:H73)=B77-E77,B77-E77,"ｴﾗｰ")</f>
        <v>-3</v>
      </c>
      <c r="I77" s="11">
        <f>IF(SUM(I72:I73)=C77-F77,C77-F77,"ｴﾗｰ")</f>
        <v>61</v>
      </c>
      <c r="J77" s="11">
        <f>IF(AND(SUM(J72:J73)=H77+I77,D77-G77=H77+I77),H77+I77,"ｴﾗｰ")</f>
        <v>58</v>
      </c>
      <c r="K77" s="113">
        <f t="shared" si="22"/>
        <v>0</v>
      </c>
      <c r="L77" s="113">
        <f t="shared" si="22"/>
        <v>0.03</v>
      </c>
      <c r="M77" s="114">
        <f t="shared" si="22"/>
        <v>0.01</v>
      </c>
    </row>
    <row r="78" spans="1:13" ht="13.5">
      <c r="A78" s="76" t="s">
        <v>116</v>
      </c>
      <c r="B78" s="11">
        <f>B76</f>
        <v>25790</v>
      </c>
      <c r="C78" s="11">
        <f>C76</f>
        <v>27517</v>
      </c>
      <c r="D78" s="11">
        <f>IF(D76=B78+C78,B78+C78,"ｴﾗｰ")</f>
        <v>53307</v>
      </c>
      <c r="E78" s="11">
        <f>E76</f>
        <v>25786</v>
      </c>
      <c r="F78" s="11">
        <f>F76</f>
        <v>27548</v>
      </c>
      <c r="G78" s="11">
        <f>IF(G76=E78+F78,E78+F78,"ｴﾗｰ")</f>
        <v>53334</v>
      </c>
      <c r="H78" s="11">
        <f>IF(H76=B78-E78,B78-E78,"ｴﾗｰ")</f>
        <v>4</v>
      </c>
      <c r="I78" s="11">
        <f>IF(I76=C78-F78,C78-F78,"ｴﾗｰ")</f>
        <v>-31</v>
      </c>
      <c r="J78" s="11">
        <f>IF(AND(J76=D78-G78,D78-G78=H78+I78),D78-G78,"ｴﾗｰ")</f>
        <v>-27</v>
      </c>
      <c r="K78" s="113">
        <f t="shared" si="22"/>
        <v>0.02</v>
      </c>
      <c r="L78" s="113">
        <f t="shared" si="22"/>
        <v>-0.11</v>
      </c>
      <c r="M78" s="114">
        <f t="shared" si="22"/>
        <v>-0.05</v>
      </c>
    </row>
    <row r="79" spans="1:13" ht="13.5">
      <c r="A79" s="76" t="s">
        <v>140</v>
      </c>
      <c r="B79" s="11">
        <f>SUM(B77:B78)</f>
        <v>230737</v>
      </c>
      <c r="C79" s="11">
        <f>SUM(C77:C78)</f>
        <v>238315</v>
      </c>
      <c r="D79" s="11">
        <f>IF(SUM(D77:D78)=B79+C79,B79+C79,"ｴﾗｰ")</f>
        <v>469052</v>
      </c>
      <c r="E79" s="11">
        <f>SUM(E77:E78)</f>
        <v>230736</v>
      </c>
      <c r="F79" s="11">
        <f>SUM(F77:F78)</f>
        <v>238285</v>
      </c>
      <c r="G79" s="11">
        <f>IF(SUM(G77:G78)=E79+F79,E79+F79,"ｴﾗｰ")</f>
        <v>469021</v>
      </c>
      <c r="H79" s="11">
        <f>IF(SUM(H77:H78)=B79-E79,B79-E79,"ｴﾗｰ")</f>
        <v>1</v>
      </c>
      <c r="I79" s="11">
        <f>IF(SUM(I77:I78)=C79-F79,C79-F79,"ｴﾗｰ")</f>
        <v>30</v>
      </c>
      <c r="J79" s="11">
        <f>IF(AND(SUM(J77:J78)=H79+I79,D79-G79=H79+I79),H79+I79,"ｴﾗｰ")</f>
        <v>31</v>
      </c>
      <c r="K79" s="113">
        <f t="shared" si="22"/>
        <v>0</v>
      </c>
      <c r="L79" s="113">
        <f t="shared" si="22"/>
        <v>0.01</v>
      </c>
      <c r="M79" s="114">
        <f t="shared" si="22"/>
        <v>0.01</v>
      </c>
    </row>
    <row r="80" spans="1:13" ht="13.5">
      <c r="A80" s="7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7"/>
    </row>
    <row r="81" spans="1:13" ht="13.5">
      <c r="A81" s="76" t="s">
        <v>232</v>
      </c>
      <c r="B81" s="11">
        <f>'[1]1.入力表'!B84</f>
        <v>29131</v>
      </c>
      <c r="C81" s="11">
        <f>'[1]1.入力表'!C84</f>
        <v>28822</v>
      </c>
      <c r="D81" s="11">
        <f aca="true" t="shared" si="23" ref="D81:D86">B81+C81</f>
        <v>57953</v>
      </c>
      <c r="E81" s="11">
        <f>'[1]1.入力表'!E84</f>
        <v>29212</v>
      </c>
      <c r="F81" s="11">
        <f>'[1]1.入力表'!F84</f>
        <v>28925</v>
      </c>
      <c r="G81" s="11">
        <f aca="true" t="shared" si="24" ref="G81:G86">E81+F81</f>
        <v>58137</v>
      </c>
      <c r="H81" s="11">
        <f>B81-E81</f>
        <v>-81</v>
      </c>
      <c r="I81" s="11">
        <f>C81-F81</f>
        <v>-103</v>
      </c>
      <c r="J81" s="11">
        <f aca="true" t="shared" si="25" ref="J81:J86">IF(D81-G81=H81+I81,H81+I81,"ｴﾗｰ")</f>
        <v>-184</v>
      </c>
      <c r="K81" s="113">
        <f aca="true" t="shared" si="26" ref="K81:M90">IF(E81=0,"        －",ROUND(H81/E81*100,2))</f>
        <v>-0.28</v>
      </c>
      <c r="L81" s="113">
        <f t="shared" si="26"/>
        <v>-0.36</v>
      </c>
      <c r="M81" s="114">
        <f t="shared" si="26"/>
        <v>-0.32</v>
      </c>
    </row>
    <row r="82" spans="1:13" ht="13.5">
      <c r="A82" s="76" t="s">
        <v>234</v>
      </c>
      <c r="B82" s="11">
        <f>'[1]1.入力表'!B85</f>
        <v>40202</v>
      </c>
      <c r="C82" s="11">
        <f>'[1]1.入力表'!C85</f>
        <v>40612</v>
      </c>
      <c r="D82" s="11">
        <f t="shared" si="23"/>
        <v>80814</v>
      </c>
      <c r="E82" s="11">
        <f>'[1]1.入力表'!E85</f>
        <v>40335</v>
      </c>
      <c r="F82" s="11">
        <f>'[1]1.入力表'!F85</f>
        <v>40697</v>
      </c>
      <c r="G82" s="11">
        <f t="shared" si="24"/>
        <v>81032</v>
      </c>
      <c r="H82" s="11">
        <f>B82-E82</f>
        <v>-133</v>
      </c>
      <c r="I82" s="11">
        <f>C82-F82</f>
        <v>-85</v>
      </c>
      <c r="J82" s="11">
        <f t="shared" si="25"/>
        <v>-218</v>
      </c>
      <c r="K82" s="113">
        <f t="shared" si="26"/>
        <v>-0.33</v>
      </c>
      <c r="L82" s="113">
        <f t="shared" si="26"/>
        <v>-0.21</v>
      </c>
      <c r="M82" s="114">
        <f t="shared" si="26"/>
        <v>-0.27</v>
      </c>
    </row>
    <row r="83" spans="1:13" ht="13.5">
      <c r="A83" s="76" t="s">
        <v>25</v>
      </c>
      <c r="B83" s="11">
        <f>'[1]1.入力表'!B45</f>
        <v>95606</v>
      </c>
      <c r="C83" s="11">
        <f>'[1]1.入力表'!C45</f>
        <v>89356</v>
      </c>
      <c r="D83" s="11">
        <f t="shared" si="23"/>
        <v>184962</v>
      </c>
      <c r="E83" s="11">
        <f>'[1]1.入力表'!E45</f>
        <v>95814</v>
      </c>
      <c r="F83" s="11">
        <f>'[1]1.入力表'!F45</f>
        <v>89332</v>
      </c>
      <c r="G83" s="11">
        <f t="shared" si="24"/>
        <v>185146</v>
      </c>
      <c r="H83" s="11">
        <f aca="true" t="shared" si="27" ref="H83:I86">B83-E83</f>
        <v>-208</v>
      </c>
      <c r="I83" s="11">
        <f t="shared" si="27"/>
        <v>24</v>
      </c>
      <c r="J83" s="11">
        <f t="shared" si="25"/>
        <v>-184</v>
      </c>
      <c r="K83" s="113">
        <f t="shared" si="26"/>
        <v>-0.22</v>
      </c>
      <c r="L83" s="113">
        <f t="shared" si="26"/>
        <v>0.03</v>
      </c>
      <c r="M83" s="114">
        <f t="shared" si="26"/>
        <v>-0.1</v>
      </c>
    </row>
    <row r="84" spans="1:13" ht="13.5">
      <c r="A84" s="76" t="s">
        <v>26</v>
      </c>
      <c r="B84" s="11">
        <f>'[1]1.入力表'!B47</f>
        <v>42198</v>
      </c>
      <c r="C84" s="11">
        <f>'[1]1.入力表'!C47</f>
        <v>41073</v>
      </c>
      <c r="D84" s="11">
        <f t="shared" si="23"/>
        <v>83271</v>
      </c>
      <c r="E84" s="11">
        <f>'[1]1.入力表'!E47</f>
        <v>42175</v>
      </c>
      <c r="F84" s="11">
        <f>'[1]1.入力表'!F47</f>
        <v>41048</v>
      </c>
      <c r="G84" s="11">
        <f t="shared" si="24"/>
        <v>83223</v>
      </c>
      <c r="H84" s="11">
        <f t="shared" si="27"/>
        <v>23</v>
      </c>
      <c r="I84" s="11">
        <f t="shared" si="27"/>
        <v>25</v>
      </c>
      <c r="J84" s="11">
        <f t="shared" si="25"/>
        <v>48</v>
      </c>
      <c r="K84" s="113">
        <f t="shared" si="26"/>
        <v>0.05</v>
      </c>
      <c r="L84" s="113">
        <f t="shared" si="26"/>
        <v>0.06</v>
      </c>
      <c r="M84" s="114">
        <f t="shared" si="26"/>
        <v>0.06</v>
      </c>
    </row>
    <row r="85" spans="1:13" ht="13.5">
      <c r="A85" s="76" t="s">
        <v>27</v>
      </c>
      <c r="B85" s="11">
        <f>'[1]1.入力表'!B67</f>
        <v>17329</v>
      </c>
      <c r="C85" s="11">
        <f>'[1]1.入力表'!C67</f>
        <v>15794</v>
      </c>
      <c r="D85" s="11">
        <f t="shared" si="23"/>
        <v>33123</v>
      </c>
      <c r="E85" s="11">
        <f>'[1]1.入力表'!E67</f>
        <v>17406</v>
      </c>
      <c r="F85" s="11">
        <f>'[1]1.入力表'!F67</f>
        <v>15828</v>
      </c>
      <c r="G85" s="11">
        <f t="shared" si="24"/>
        <v>33234</v>
      </c>
      <c r="H85" s="11">
        <f t="shared" si="27"/>
        <v>-77</v>
      </c>
      <c r="I85" s="11">
        <f t="shared" si="27"/>
        <v>-34</v>
      </c>
      <c r="J85" s="11">
        <f t="shared" si="25"/>
        <v>-111</v>
      </c>
      <c r="K85" s="113">
        <f t="shared" si="26"/>
        <v>-0.44</v>
      </c>
      <c r="L85" s="113">
        <f t="shared" si="26"/>
        <v>-0.21</v>
      </c>
      <c r="M85" s="114">
        <f t="shared" si="26"/>
        <v>-0.33</v>
      </c>
    </row>
    <row r="86" spans="1:13" ht="13.5">
      <c r="A86" s="76" t="s">
        <v>28</v>
      </c>
      <c r="B86" s="11">
        <f>'[1]1.入力表'!B68</f>
        <v>1362</v>
      </c>
      <c r="C86" s="11">
        <f>'[1]1.入力表'!C68</f>
        <v>1266</v>
      </c>
      <c r="D86" s="11">
        <f t="shared" si="23"/>
        <v>2628</v>
      </c>
      <c r="E86" s="11">
        <f>'[1]1.入力表'!E68</f>
        <v>1366</v>
      </c>
      <c r="F86" s="11">
        <f>'[1]1.入力表'!F68</f>
        <v>1264</v>
      </c>
      <c r="G86" s="11">
        <f t="shared" si="24"/>
        <v>2630</v>
      </c>
      <c r="H86" s="11">
        <f t="shared" si="27"/>
        <v>-4</v>
      </c>
      <c r="I86" s="11">
        <f t="shared" si="27"/>
        <v>2</v>
      </c>
      <c r="J86" s="11">
        <f t="shared" si="25"/>
        <v>-2</v>
      </c>
      <c r="K86" s="113">
        <f t="shared" si="26"/>
        <v>-0.29</v>
      </c>
      <c r="L86" s="113">
        <f t="shared" si="26"/>
        <v>0.16</v>
      </c>
      <c r="M86" s="114">
        <f t="shared" si="26"/>
        <v>-0.08</v>
      </c>
    </row>
    <row r="87" spans="1:13" ht="14.25" customHeight="1">
      <c r="A87" s="76" t="s">
        <v>108</v>
      </c>
      <c r="B87" s="11">
        <f>SUM(B85:B86)</f>
        <v>18691</v>
      </c>
      <c r="C87" s="11">
        <f>SUM(C85:C86)</f>
        <v>17060</v>
      </c>
      <c r="D87" s="11">
        <f>IF(SUM(D85:D86)=B87+C87,B87+C87,"ｴﾗｰ")</f>
        <v>35751</v>
      </c>
      <c r="E87" s="11">
        <f>SUM(E85:E86)</f>
        <v>18772</v>
      </c>
      <c r="F87" s="11">
        <f>SUM(F85:F86)</f>
        <v>17092</v>
      </c>
      <c r="G87" s="11">
        <f>IF(SUM(G85:G86)=E87+F87,E87+F87,"ｴﾗｰ")</f>
        <v>35864</v>
      </c>
      <c r="H87" s="11">
        <f>IF(SUM(H85:H86)=B87-E87,B87-E87,"ｴﾗｰ")</f>
        <v>-81</v>
      </c>
      <c r="I87" s="11">
        <f>IF(SUM(I85:I86)=C87-F87,C87-F87,"ｴﾗｰ")</f>
        <v>-32</v>
      </c>
      <c r="J87" s="11">
        <f>IF(AND(SUM(J85:J86)=H87+I87,D87-G87=H87+I87),H87+I87,"ｴﾗｰ")</f>
        <v>-113</v>
      </c>
      <c r="K87" s="113">
        <f t="shared" si="26"/>
        <v>-0.43</v>
      </c>
      <c r="L87" s="113">
        <f t="shared" si="26"/>
        <v>-0.19</v>
      </c>
      <c r="M87" s="114">
        <f t="shared" si="26"/>
        <v>-0.32</v>
      </c>
    </row>
    <row r="88" spans="1:13" ht="13.5">
      <c r="A88" s="76" t="s">
        <v>115</v>
      </c>
      <c r="B88" s="11">
        <f>SUM(B81:B84)</f>
        <v>207137</v>
      </c>
      <c r="C88" s="11">
        <f>SUM(C81:C84)</f>
        <v>199863</v>
      </c>
      <c r="D88" s="11">
        <f>IF(SUM(D81:D84)=B88+C88,B88+C88,"ｴﾗｰ")</f>
        <v>407000</v>
      </c>
      <c r="E88" s="11">
        <f>SUM(E81:E84)</f>
        <v>207536</v>
      </c>
      <c r="F88" s="11">
        <f>SUM(F81:F84)</f>
        <v>200002</v>
      </c>
      <c r="G88" s="11">
        <f>IF(SUM(G81:G84)=E88+F88,E88+F88,"ｴﾗｰ")</f>
        <v>407538</v>
      </c>
      <c r="H88" s="11">
        <f>IF(SUM(H81:H84)=B88-E88,B88-E88,"ｴﾗｰ")</f>
        <v>-399</v>
      </c>
      <c r="I88" s="11">
        <f>IF(SUM(I81:I84)=C88-F88,C88-F88,"ｴﾗｰ")</f>
        <v>-139</v>
      </c>
      <c r="J88" s="11">
        <f>IF(AND(SUM(J81:J84)=H88+I88,D88-G88=H88+I88),H88+I88,"ｴﾗｰ")</f>
        <v>-538</v>
      </c>
      <c r="K88" s="113">
        <f t="shared" si="26"/>
        <v>-0.19</v>
      </c>
      <c r="L88" s="113">
        <f t="shared" si="26"/>
        <v>-0.07</v>
      </c>
      <c r="M88" s="114">
        <f t="shared" si="26"/>
        <v>-0.13</v>
      </c>
    </row>
    <row r="89" spans="1:13" ht="13.5">
      <c r="A89" s="76" t="s">
        <v>116</v>
      </c>
      <c r="B89" s="11">
        <f>B87</f>
        <v>18691</v>
      </c>
      <c r="C89" s="11">
        <f>C87</f>
        <v>17060</v>
      </c>
      <c r="D89" s="11">
        <f>IF(D87=B89+C89,B89+C89,"ｴﾗｰ")</f>
        <v>35751</v>
      </c>
      <c r="E89" s="11">
        <f>E87</f>
        <v>18772</v>
      </c>
      <c r="F89" s="11">
        <f>F87</f>
        <v>17092</v>
      </c>
      <c r="G89" s="11">
        <f>IF(G87=E89+F89,E89+F89,"ｴﾗｰ")</f>
        <v>35864</v>
      </c>
      <c r="H89" s="11">
        <f>IF(H87=B89-E89,B89-E89,"ｴﾗｰ")</f>
        <v>-81</v>
      </c>
      <c r="I89" s="11">
        <f>IF(I87=C89-F89,C89-F89,"ｴﾗｰ")</f>
        <v>-32</v>
      </c>
      <c r="J89" s="11">
        <f>IF(AND(J87=D89-G89,D89-G89=H89+I89),D89-G89,"ｴﾗｰ")</f>
        <v>-113</v>
      </c>
      <c r="K89" s="113">
        <f t="shared" si="26"/>
        <v>-0.43</v>
      </c>
      <c r="L89" s="113">
        <f t="shared" si="26"/>
        <v>-0.19</v>
      </c>
      <c r="M89" s="114">
        <f t="shared" si="26"/>
        <v>-0.32</v>
      </c>
    </row>
    <row r="90" spans="1:13" ht="13.5">
      <c r="A90" s="76" t="s">
        <v>141</v>
      </c>
      <c r="B90" s="11">
        <f>SUM(B88:B89)</f>
        <v>225828</v>
      </c>
      <c r="C90" s="11">
        <f>SUM(C88:C89)</f>
        <v>216923</v>
      </c>
      <c r="D90" s="11">
        <f>IF(SUM(D88:D89)=B90+C90,B90+C90,"ｴﾗｰ")</f>
        <v>442751</v>
      </c>
      <c r="E90" s="11">
        <f>SUM(E88:E89)</f>
        <v>226308</v>
      </c>
      <c r="F90" s="11">
        <f>SUM(F88:F89)</f>
        <v>217094</v>
      </c>
      <c r="G90" s="11">
        <f>IF(SUM(G88:G89)=E90+F90,E90+F90,"ｴﾗｰ")</f>
        <v>443402</v>
      </c>
      <c r="H90" s="11">
        <f>IF(SUM(H88:H89)=B90-E90,B90-E90,"ｴﾗｰ")</f>
        <v>-480</v>
      </c>
      <c r="I90" s="11">
        <f>IF(SUM(I88:I89)=C90-F90,C90-F90,"ｴﾗｰ")</f>
        <v>-171</v>
      </c>
      <c r="J90" s="11">
        <f>IF(AND(SUM(J88:J89)=H90+I90,D90-G90=H90+I90),H90+I90,"ｴﾗｰ")</f>
        <v>-651</v>
      </c>
      <c r="K90" s="113">
        <f t="shared" si="26"/>
        <v>-0.21</v>
      </c>
      <c r="L90" s="113">
        <f t="shared" si="26"/>
        <v>-0.08</v>
      </c>
      <c r="M90" s="114">
        <f t="shared" si="26"/>
        <v>-0.15</v>
      </c>
    </row>
    <row r="91" spans="1:13" ht="12" customHeight="1">
      <c r="A91" s="7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7"/>
    </row>
    <row r="92" spans="1:13" ht="13.5">
      <c r="A92" s="76" t="s">
        <v>29</v>
      </c>
      <c r="B92" s="11">
        <f>'[1]1.入力表'!B40</f>
        <v>79615</v>
      </c>
      <c r="C92" s="11">
        <f>'[1]1.入力表'!C40</f>
        <v>84160</v>
      </c>
      <c r="D92" s="11">
        <f aca="true" t="shared" si="28" ref="D92:D99">B92+C92</f>
        <v>163775</v>
      </c>
      <c r="E92" s="11">
        <f>'[1]1.入力表'!E40</f>
        <v>79638</v>
      </c>
      <c r="F92" s="11">
        <f>'[1]1.入力表'!F40</f>
        <v>84254</v>
      </c>
      <c r="G92" s="11">
        <f aca="true" t="shared" si="29" ref="G92:G99">E92+F92</f>
        <v>163892</v>
      </c>
      <c r="H92" s="11">
        <f aca="true" t="shared" si="30" ref="H92:I99">B92-E92</f>
        <v>-23</v>
      </c>
      <c r="I92" s="11">
        <f t="shared" si="30"/>
        <v>-94</v>
      </c>
      <c r="J92" s="11">
        <f aca="true" t="shared" si="31" ref="J92:J99">IF(D92-G92=H92+I92,H92+I92,"ｴﾗｰ")</f>
        <v>-117</v>
      </c>
      <c r="K92" s="113">
        <f aca="true" t="shared" si="32" ref="K92:M107">IF(E92=0,"        －",ROUND(H92/E92*100,2))</f>
        <v>-0.03</v>
      </c>
      <c r="L92" s="113">
        <f t="shared" si="32"/>
        <v>-0.11</v>
      </c>
      <c r="M92" s="114">
        <f t="shared" si="32"/>
        <v>-0.07</v>
      </c>
    </row>
    <row r="93" spans="1:13" ht="13.5">
      <c r="A93" s="76" t="s">
        <v>30</v>
      </c>
      <c r="B93" s="11">
        <f>'[1]1.入力表'!B44</f>
        <v>68130</v>
      </c>
      <c r="C93" s="11">
        <f>'[1]1.入力表'!C44</f>
        <v>68128</v>
      </c>
      <c r="D93" s="11">
        <f t="shared" si="28"/>
        <v>136258</v>
      </c>
      <c r="E93" s="11">
        <f>'[1]1.入力表'!E44</f>
        <v>68179</v>
      </c>
      <c r="F93" s="11">
        <f>'[1]1.入力表'!F44</f>
        <v>68157</v>
      </c>
      <c r="G93" s="11">
        <f t="shared" si="29"/>
        <v>136336</v>
      </c>
      <c r="H93" s="11">
        <f t="shared" si="30"/>
        <v>-49</v>
      </c>
      <c r="I93" s="11">
        <f t="shared" si="30"/>
        <v>-29</v>
      </c>
      <c r="J93" s="11">
        <f t="shared" si="31"/>
        <v>-78</v>
      </c>
      <c r="K93" s="113">
        <f t="shared" si="32"/>
        <v>-0.07</v>
      </c>
      <c r="L93" s="113">
        <f t="shared" si="32"/>
        <v>-0.04</v>
      </c>
      <c r="M93" s="114">
        <f t="shared" si="32"/>
        <v>-0.06</v>
      </c>
    </row>
    <row r="94" spans="1:13" ht="13.5">
      <c r="A94" s="76" t="s">
        <v>31</v>
      </c>
      <c r="B94" s="11">
        <f>'[1]1.入力表'!B50</f>
        <v>17927</v>
      </c>
      <c r="C94" s="11">
        <f>'[1]1.入力表'!C50</f>
        <v>18584</v>
      </c>
      <c r="D94" s="11">
        <f t="shared" si="28"/>
        <v>36511</v>
      </c>
      <c r="E94" s="11">
        <f>'[1]1.入力表'!E50</f>
        <v>17962</v>
      </c>
      <c r="F94" s="11">
        <f>'[1]1.入力表'!F50</f>
        <v>18625</v>
      </c>
      <c r="G94" s="11">
        <f t="shared" si="29"/>
        <v>36587</v>
      </c>
      <c r="H94" s="11">
        <f t="shared" si="30"/>
        <v>-35</v>
      </c>
      <c r="I94" s="11">
        <f t="shared" si="30"/>
        <v>-41</v>
      </c>
      <c r="J94" s="11">
        <f t="shared" si="31"/>
        <v>-76</v>
      </c>
      <c r="K94" s="113">
        <f t="shared" si="32"/>
        <v>-0.19</v>
      </c>
      <c r="L94" s="113">
        <f t="shared" si="32"/>
        <v>-0.22</v>
      </c>
      <c r="M94" s="114">
        <f t="shared" si="32"/>
        <v>-0.21</v>
      </c>
    </row>
    <row r="95" spans="1:13" ht="13.5">
      <c r="A95" s="76" t="s">
        <v>32</v>
      </c>
      <c r="B95" s="11">
        <f>'[1]1.入力表'!B57</f>
        <v>4048</v>
      </c>
      <c r="C95" s="11">
        <f>'[1]1.入力表'!C57</f>
        <v>4035</v>
      </c>
      <c r="D95" s="11">
        <f t="shared" si="28"/>
        <v>8083</v>
      </c>
      <c r="E95" s="11">
        <f>'[1]1.入力表'!E57</f>
        <v>4046</v>
      </c>
      <c r="F95" s="11">
        <f>'[1]1.入力表'!F57</f>
        <v>4034</v>
      </c>
      <c r="G95" s="11">
        <f t="shared" si="29"/>
        <v>8080</v>
      </c>
      <c r="H95" s="11">
        <f t="shared" si="30"/>
        <v>2</v>
      </c>
      <c r="I95" s="11">
        <f t="shared" si="30"/>
        <v>1</v>
      </c>
      <c r="J95" s="11">
        <f t="shared" si="31"/>
        <v>3</v>
      </c>
      <c r="K95" s="113">
        <f t="shared" si="32"/>
        <v>0.05</v>
      </c>
      <c r="L95" s="113">
        <f t="shared" si="32"/>
        <v>0.02</v>
      </c>
      <c r="M95" s="114">
        <f t="shared" si="32"/>
        <v>0.04</v>
      </c>
    </row>
    <row r="96" spans="1:13" ht="13.5">
      <c r="A96" s="76" t="s">
        <v>33</v>
      </c>
      <c r="B96" s="11">
        <f>'[1]1.入力表'!B58</f>
        <v>7075</v>
      </c>
      <c r="C96" s="11">
        <f>'[1]1.入力表'!C58</f>
        <v>7138</v>
      </c>
      <c r="D96" s="11">
        <f t="shared" si="28"/>
        <v>14213</v>
      </c>
      <c r="E96" s="11">
        <f>'[1]1.入力表'!E58</f>
        <v>7093</v>
      </c>
      <c r="F96" s="11">
        <f>'[1]1.入力表'!F58</f>
        <v>7142</v>
      </c>
      <c r="G96" s="11">
        <f t="shared" si="29"/>
        <v>14235</v>
      </c>
      <c r="H96" s="11">
        <f t="shared" si="30"/>
        <v>-18</v>
      </c>
      <c r="I96" s="11">
        <f t="shared" si="30"/>
        <v>-4</v>
      </c>
      <c r="J96" s="11">
        <f t="shared" si="31"/>
        <v>-22</v>
      </c>
      <c r="K96" s="113">
        <f t="shared" si="32"/>
        <v>-0.25</v>
      </c>
      <c r="L96" s="113">
        <f t="shared" si="32"/>
        <v>-0.06</v>
      </c>
      <c r="M96" s="114">
        <f t="shared" si="32"/>
        <v>-0.15</v>
      </c>
    </row>
    <row r="97" spans="1:13" ht="13.5">
      <c r="A97" s="76" t="s">
        <v>34</v>
      </c>
      <c r="B97" s="11">
        <f>'[1]1.入力表'!B59</f>
        <v>4859</v>
      </c>
      <c r="C97" s="11">
        <f>'[1]1.入力表'!C59</f>
        <v>5004</v>
      </c>
      <c r="D97" s="11">
        <f t="shared" si="28"/>
        <v>9863</v>
      </c>
      <c r="E97" s="11">
        <f>'[1]1.入力表'!E59</f>
        <v>4871</v>
      </c>
      <c r="F97" s="11">
        <f>'[1]1.入力表'!F59</f>
        <v>5001</v>
      </c>
      <c r="G97" s="11">
        <f t="shared" si="29"/>
        <v>9872</v>
      </c>
      <c r="H97" s="11">
        <f t="shared" si="30"/>
        <v>-12</v>
      </c>
      <c r="I97" s="11">
        <f t="shared" si="30"/>
        <v>3</v>
      </c>
      <c r="J97" s="11">
        <f t="shared" si="31"/>
        <v>-9</v>
      </c>
      <c r="K97" s="113">
        <f t="shared" si="32"/>
        <v>-0.25</v>
      </c>
      <c r="L97" s="113">
        <f t="shared" si="32"/>
        <v>0.06</v>
      </c>
      <c r="M97" s="114">
        <f t="shared" si="32"/>
        <v>-0.09</v>
      </c>
    </row>
    <row r="98" spans="1:13" ht="13.5">
      <c r="A98" s="76" t="s">
        <v>35</v>
      </c>
      <c r="B98" s="11">
        <f>'[1]1.入力表'!B60</f>
        <v>4631</v>
      </c>
      <c r="C98" s="11">
        <f>'[1]1.入力表'!C60</f>
        <v>4904</v>
      </c>
      <c r="D98" s="11">
        <f t="shared" si="28"/>
        <v>9535</v>
      </c>
      <c r="E98" s="11">
        <f>'[1]1.入力表'!E60</f>
        <v>4656</v>
      </c>
      <c r="F98" s="11">
        <f>'[1]1.入力表'!F60</f>
        <v>4934</v>
      </c>
      <c r="G98" s="11">
        <f t="shared" si="29"/>
        <v>9590</v>
      </c>
      <c r="H98" s="11">
        <f t="shared" si="30"/>
        <v>-25</v>
      </c>
      <c r="I98" s="11">
        <f t="shared" si="30"/>
        <v>-30</v>
      </c>
      <c r="J98" s="11">
        <f t="shared" si="31"/>
        <v>-55</v>
      </c>
      <c r="K98" s="113">
        <f t="shared" si="32"/>
        <v>-0.54</v>
      </c>
      <c r="L98" s="113">
        <f t="shared" si="32"/>
        <v>-0.61</v>
      </c>
      <c r="M98" s="114">
        <f t="shared" si="32"/>
        <v>-0.57</v>
      </c>
    </row>
    <row r="99" spans="1:13" ht="13.5">
      <c r="A99" s="76" t="s">
        <v>36</v>
      </c>
      <c r="B99" s="11">
        <f>'[1]1.入力表'!B61</f>
        <v>6867</v>
      </c>
      <c r="C99" s="11">
        <f>'[1]1.入力表'!C61</f>
        <v>7104</v>
      </c>
      <c r="D99" s="11">
        <f t="shared" si="28"/>
        <v>13971</v>
      </c>
      <c r="E99" s="11">
        <f>'[1]1.入力表'!E61</f>
        <v>6853</v>
      </c>
      <c r="F99" s="11">
        <f>'[1]1.入力表'!F61</f>
        <v>7095</v>
      </c>
      <c r="G99" s="11">
        <f t="shared" si="29"/>
        <v>13948</v>
      </c>
      <c r="H99" s="11">
        <f t="shared" si="30"/>
        <v>14</v>
      </c>
      <c r="I99" s="11">
        <f t="shared" si="30"/>
        <v>9</v>
      </c>
      <c r="J99" s="11">
        <f t="shared" si="31"/>
        <v>23</v>
      </c>
      <c r="K99" s="113">
        <f t="shared" si="32"/>
        <v>0.2</v>
      </c>
      <c r="L99" s="113">
        <f t="shared" si="32"/>
        <v>0.13</v>
      </c>
      <c r="M99" s="114">
        <f t="shared" si="32"/>
        <v>0.16</v>
      </c>
    </row>
    <row r="100" spans="1:13" ht="13.5">
      <c r="A100" s="76" t="s">
        <v>101</v>
      </c>
      <c r="B100" s="11">
        <f>SUM(B95:B99)</f>
        <v>27480</v>
      </c>
      <c r="C100" s="11">
        <f>SUM(C95:C99)</f>
        <v>28185</v>
      </c>
      <c r="D100" s="11">
        <f>IF(SUM(D95:D99)=B100+C100,B100+C100,"ｴﾗｰ")</f>
        <v>55665</v>
      </c>
      <c r="E100" s="11">
        <f>SUM(E95:E99)</f>
        <v>27519</v>
      </c>
      <c r="F100" s="11">
        <f>SUM(F95:F99)</f>
        <v>28206</v>
      </c>
      <c r="G100" s="11">
        <f>IF(SUM(G95:G99)=E100+F100,E100+F100,"ｴﾗｰ")</f>
        <v>55725</v>
      </c>
      <c r="H100" s="11">
        <f>IF(SUM(H95:H99)=B100-E100,B100-E100,"ｴﾗｰ")</f>
        <v>-39</v>
      </c>
      <c r="I100" s="11">
        <f>IF(SUM(I95:I99)=C100-F100,C100-F100,"ｴﾗｰ")</f>
        <v>-21</v>
      </c>
      <c r="J100" s="11">
        <f>IF(AND(SUM(J95:J99)=H100+I100,D100-G100=H100+I100),H100+I100,"ｴﾗｰ")</f>
        <v>-60</v>
      </c>
      <c r="K100" s="113">
        <f t="shared" si="32"/>
        <v>-0.14</v>
      </c>
      <c r="L100" s="113">
        <f t="shared" si="32"/>
        <v>-0.07</v>
      </c>
      <c r="M100" s="114">
        <f t="shared" si="32"/>
        <v>-0.11</v>
      </c>
    </row>
    <row r="101" spans="1:13" ht="13.5">
      <c r="A101" s="76" t="s">
        <v>37</v>
      </c>
      <c r="B101" s="11">
        <f>'[1]1.入力表'!B63</f>
        <v>5085</v>
      </c>
      <c r="C101" s="11">
        <f>'[1]1.入力表'!C63</f>
        <v>5471</v>
      </c>
      <c r="D101" s="11">
        <f>B101+C101</f>
        <v>10556</v>
      </c>
      <c r="E101" s="11">
        <f>'[1]1.入力表'!E63</f>
        <v>5086</v>
      </c>
      <c r="F101" s="11">
        <f>'[1]1.入力表'!F63</f>
        <v>5532</v>
      </c>
      <c r="G101" s="11">
        <f>E101+F101</f>
        <v>10618</v>
      </c>
      <c r="H101" s="11">
        <f aca="true" t="shared" si="33" ref="H101:I103">B101-E101</f>
        <v>-1</v>
      </c>
      <c r="I101" s="11">
        <f t="shared" si="33"/>
        <v>-61</v>
      </c>
      <c r="J101" s="11">
        <f>IF(D101-G101=H101+I101,H101+I101,"ｴﾗｰ")</f>
        <v>-62</v>
      </c>
      <c r="K101" s="113">
        <f t="shared" si="32"/>
        <v>-0.02</v>
      </c>
      <c r="L101" s="113">
        <f t="shared" si="32"/>
        <v>-1.1</v>
      </c>
      <c r="M101" s="114">
        <f t="shared" si="32"/>
        <v>-0.58</v>
      </c>
    </row>
    <row r="102" spans="1:13" ht="13.5">
      <c r="A102" s="76" t="s">
        <v>38</v>
      </c>
      <c r="B102" s="11">
        <f>'[1]1.入力表'!B64</f>
        <v>3149</v>
      </c>
      <c r="C102" s="11">
        <f>'[1]1.入力表'!C64</f>
        <v>3622</v>
      </c>
      <c r="D102" s="11">
        <f>B102+C102</f>
        <v>6771</v>
      </c>
      <c r="E102" s="11">
        <f>'[1]1.入力表'!E64</f>
        <v>3154</v>
      </c>
      <c r="F102" s="11">
        <f>'[1]1.入力表'!F64</f>
        <v>3633</v>
      </c>
      <c r="G102" s="11">
        <f>E102+F102</f>
        <v>6787</v>
      </c>
      <c r="H102" s="11">
        <f t="shared" si="33"/>
        <v>-5</v>
      </c>
      <c r="I102" s="11">
        <f t="shared" si="33"/>
        <v>-11</v>
      </c>
      <c r="J102" s="11">
        <f>IF(D102-G102=H102+I102,H102+I102,"ｴﾗｰ")</f>
        <v>-16</v>
      </c>
      <c r="K102" s="113">
        <f t="shared" si="32"/>
        <v>-0.16</v>
      </c>
      <c r="L102" s="113">
        <f t="shared" si="32"/>
        <v>-0.3</v>
      </c>
      <c r="M102" s="114">
        <f t="shared" si="32"/>
        <v>-0.24</v>
      </c>
    </row>
    <row r="103" spans="1:13" ht="13.5">
      <c r="A103" s="76" t="s">
        <v>39</v>
      </c>
      <c r="B103" s="11">
        <f>'[1]1.入力表'!B65</f>
        <v>10465</v>
      </c>
      <c r="C103" s="11">
        <f>'[1]1.入力表'!C65</f>
        <v>12057</v>
      </c>
      <c r="D103" s="11">
        <f>B103+C103</f>
        <v>22522</v>
      </c>
      <c r="E103" s="11">
        <f>'[1]1.入力表'!E65</f>
        <v>10471</v>
      </c>
      <c r="F103" s="11">
        <f>'[1]1.入力表'!F65</f>
        <v>12121</v>
      </c>
      <c r="G103" s="11">
        <f>E103+F103</f>
        <v>22592</v>
      </c>
      <c r="H103" s="11">
        <f t="shared" si="33"/>
        <v>-6</v>
      </c>
      <c r="I103" s="11">
        <f t="shared" si="33"/>
        <v>-64</v>
      </c>
      <c r="J103" s="11">
        <f>IF(D103-G103=H103+I103,H103+I103,"ｴﾗｰ")</f>
        <v>-70</v>
      </c>
      <c r="K103" s="113">
        <f t="shared" si="32"/>
        <v>-0.06</v>
      </c>
      <c r="L103" s="113">
        <f t="shared" si="32"/>
        <v>-0.53</v>
      </c>
      <c r="M103" s="114">
        <f t="shared" si="32"/>
        <v>-0.31</v>
      </c>
    </row>
    <row r="104" spans="1:13" ht="13.5">
      <c r="A104" s="76" t="s">
        <v>105</v>
      </c>
      <c r="B104" s="11">
        <f>SUM(B101:B103)</f>
        <v>18699</v>
      </c>
      <c r="C104" s="11">
        <f>SUM(C101:C103)</f>
        <v>21150</v>
      </c>
      <c r="D104" s="11">
        <f>IF(SUM(D101:D103)=B104+C104,B104+C104,"ｴﾗｰ")</f>
        <v>39849</v>
      </c>
      <c r="E104" s="11">
        <f>SUM(E101:E103)</f>
        <v>18711</v>
      </c>
      <c r="F104" s="11">
        <f>SUM(F101:F103)</f>
        <v>21286</v>
      </c>
      <c r="G104" s="11">
        <f>IF(SUM(G101:G103)=E104+F104,E104+F104,"ｴﾗｰ")</f>
        <v>39997</v>
      </c>
      <c r="H104" s="11">
        <f>IF(SUM(H101:H103)=B104-E104,B104-E104,"ｴﾗｰ")</f>
        <v>-12</v>
      </c>
      <c r="I104" s="11">
        <f>IF(SUM(I101:I103)=C104-F104,C104-F104,"ｴﾗｰ")</f>
        <v>-136</v>
      </c>
      <c r="J104" s="11">
        <f>IF(AND(SUM(J101:J103)=H104+I104,D104-G104=H104+I104),H104+I104,"ｴﾗｰ")</f>
        <v>-148</v>
      </c>
      <c r="K104" s="113">
        <f t="shared" si="32"/>
        <v>-0.06</v>
      </c>
      <c r="L104" s="113">
        <f t="shared" si="32"/>
        <v>-0.64</v>
      </c>
      <c r="M104" s="114">
        <f t="shared" si="32"/>
        <v>-0.37</v>
      </c>
    </row>
    <row r="105" spans="1:13" ht="13.5">
      <c r="A105" s="76" t="s">
        <v>115</v>
      </c>
      <c r="B105" s="11">
        <f>SUM(B92:B94)</f>
        <v>165672</v>
      </c>
      <c r="C105" s="11">
        <f>SUM(C92:C94)</f>
        <v>170872</v>
      </c>
      <c r="D105" s="11">
        <f>IF(SUM(D92:D94)=B105+C105,B105+C105,"ｴﾗｰ")</f>
        <v>336544</v>
      </c>
      <c r="E105" s="11">
        <f>SUM(E92:E94)</f>
        <v>165779</v>
      </c>
      <c r="F105" s="11">
        <f>SUM(F92:F94)</f>
        <v>171036</v>
      </c>
      <c r="G105" s="11">
        <f>IF(SUM(G92:G94)=E105+F105,E105+F105,"ｴﾗｰ")</f>
        <v>336815</v>
      </c>
      <c r="H105" s="11">
        <f>IF(SUM(H92:H94)=B105-E105,B105-E105,"ｴﾗｰ")</f>
        <v>-107</v>
      </c>
      <c r="I105" s="11">
        <f>IF(SUM(I92:I94)=C105-F105,C105-F105,"ｴﾗｰ")</f>
        <v>-164</v>
      </c>
      <c r="J105" s="11">
        <f>IF(AND(SUM(J92:J94)=D105-G105,D105-G105=H105+I105),D105-G105,"ｴﾗｰ")</f>
        <v>-271</v>
      </c>
      <c r="K105" s="113">
        <f t="shared" si="32"/>
        <v>-0.06</v>
      </c>
      <c r="L105" s="113">
        <f t="shared" si="32"/>
        <v>-0.1</v>
      </c>
      <c r="M105" s="114">
        <f t="shared" si="32"/>
        <v>-0.08</v>
      </c>
    </row>
    <row r="106" spans="1:13" ht="13.5">
      <c r="A106" s="76" t="s">
        <v>116</v>
      </c>
      <c r="B106" s="11">
        <f>B100+B104</f>
        <v>46179</v>
      </c>
      <c r="C106" s="11">
        <f>C100+C104</f>
        <v>49335</v>
      </c>
      <c r="D106" s="11">
        <f>IF(D100+D104=B106+C106,B106+C106,"ｴﾗｰ")</f>
        <v>95514</v>
      </c>
      <c r="E106" s="11">
        <f>E100+E104</f>
        <v>46230</v>
      </c>
      <c r="F106" s="11">
        <f>F100+F104</f>
        <v>49492</v>
      </c>
      <c r="G106" s="11">
        <f>IF(G100+G104=E106+F106,E106+F106,"ｴﾗｰ")</f>
        <v>95722</v>
      </c>
      <c r="H106" s="11">
        <f>IF(H100+H104=B106-E106,B106-E106,"ｴﾗｰ")</f>
        <v>-51</v>
      </c>
      <c r="I106" s="11">
        <f>IF(I100+I104=C106-F106,C106-F106,"ｴﾗｰ")</f>
        <v>-157</v>
      </c>
      <c r="J106" s="11">
        <f>IF(AND(J100+J104=D106-G106,D106-G106=H106+I106),D106-G106,"ｴﾗｰ")</f>
        <v>-208</v>
      </c>
      <c r="K106" s="113">
        <f t="shared" si="32"/>
        <v>-0.11</v>
      </c>
      <c r="L106" s="113">
        <f t="shared" si="32"/>
        <v>-0.32</v>
      </c>
      <c r="M106" s="114">
        <f t="shared" si="32"/>
        <v>-0.22</v>
      </c>
    </row>
    <row r="107" spans="1:13" ht="13.5">
      <c r="A107" s="76" t="s">
        <v>142</v>
      </c>
      <c r="B107" s="11">
        <f>SUM(B105:B106)</f>
        <v>211851</v>
      </c>
      <c r="C107" s="11">
        <f>SUM(C105:C106)</f>
        <v>220207</v>
      </c>
      <c r="D107" s="11">
        <f>IF(SUM(D105:D106)=B107+C107,B107+C107,"ｴﾗｰ")</f>
        <v>432058</v>
      </c>
      <c r="E107" s="11">
        <f>SUM(E105:E106)</f>
        <v>212009</v>
      </c>
      <c r="F107" s="11">
        <f>SUM(F105:F106)</f>
        <v>220528</v>
      </c>
      <c r="G107" s="11">
        <f>IF(SUM(G105:G106)=E107+F107,E107+F107,"ｴﾗｰ")</f>
        <v>432537</v>
      </c>
      <c r="H107" s="11">
        <f>IF(SUM(H105:H106)=B107-E107,B107-E107,"ｴﾗｰ")</f>
        <v>-158</v>
      </c>
      <c r="I107" s="11">
        <f>IF(SUM(I105:I106)=C107-F107,C107-F107,"ｴﾗｰ")</f>
        <v>-321</v>
      </c>
      <c r="J107" s="11">
        <f>IF(AND(SUM(J105:J106)=H107+I107,D107-G107=H107+I107),H107+I107,"ｴﾗｰ")</f>
        <v>-479</v>
      </c>
      <c r="K107" s="113">
        <f t="shared" si="32"/>
        <v>-0.07</v>
      </c>
      <c r="L107" s="113">
        <f t="shared" si="32"/>
        <v>-0.15</v>
      </c>
      <c r="M107" s="114">
        <f t="shared" si="32"/>
        <v>-0.11</v>
      </c>
    </row>
    <row r="108" spans="1:13" ht="13.5" customHeight="1">
      <c r="A108" s="76"/>
      <c r="B108" s="11"/>
      <c r="C108" s="11"/>
      <c r="D108" s="11"/>
      <c r="E108" s="11"/>
      <c r="F108" s="11"/>
      <c r="G108" s="11"/>
      <c r="H108" s="11"/>
      <c r="I108" s="11"/>
      <c r="J108" s="11"/>
      <c r="K108" s="126"/>
      <c r="L108" s="126"/>
      <c r="M108" s="127"/>
    </row>
    <row r="109" spans="1:13" ht="13.5" customHeight="1">
      <c r="A109" s="76" t="s">
        <v>259</v>
      </c>
      <c r="B109" s="11">
        <f>'[1]1.入力表'!B91</f>
        <v>34216</v>
      </c>
      <c r="C109" s="11">
        <f>'[1]1.入力表'!C91</f>
        <v>31034</v>
      </c>
      <c r="D109" s="11">
        <f>B109+C109</f>
        <v>65250</v>
      </c>
      <c r="E109" s="11">
        <f>'[1]1.入力表'!E91</f>
        <v>34223</v>
      </c>
      <c r="F109" s="11">
        <f>'[1]1.入力表'!F91</f>
        <v>30965</v>
      </c>
      <c r="G109" s="11">
        <f>E109+F109</f>
        <v>65188</v>
      </c>
      <c r="H109" s="11">
        <f aca="true" t="shared" si="34" ref="H109:I111">B109-E109</f>
        <v>-7</v>
      </c>
      <c r="I109" s="11">
        <f t="shared" si="34"/>
        <v>69</v>
      </c>
      <c r="J109" s="11">
        <f>IF(D109-G109=H109+I109,H109+I109,"ｴﾗｰ")</f>
        <v>62</v>
      </c>
      <c r="K109" s="113">
        <f>IF(E109=0,"        －",ROUND(H109/E109*100,2))</f>
        <v>-0.02</v>
      </c>
      <c r="L109" s="113">
        <f>IF(F109=0,"        －",ROUND(I109/F109*100,2))</f>
        <v>0.22</v>
      </c>
      <c r="M109" s="114">
        <f>IF(G109=0,"        －",ROUND(J109/G109*100,2))</f>
        <v>0.1</v>
      </c>
    </row>
    <row r="110" spans="1:13" ht="13.5">
      <c r="A110" s="76" t="s">
        <v>235</v>
      </c>
      <c r="B110" s="11">
        <f>'[1]1.入力表'!B27</f>
        <v>93717</v>
      </c>
      <c r="C110" s="11">
        <f>'[1]1.入力表'!C27</f>
        <v>92686</v>
      </c>
      <c r="D110" s="11">
        <f>B110+C110</f>
        <v>186403</v>
      </c>
      <c r="E110" s="11">
        <f>'[1]1.入力表'!E27</f>
        <v>93821</v>
      </c>
      <c r="F110" s="11">
        <f>'[1]1.入力表'!F27</f>
        <v>92762</v>
      </c>
      <c r="G110" s="11">
        <f>E110+F110</f>
        <v>186583</v>
      </c>
      <c r="H110" s="11">
        <f t="shared" si="34"/>
        <v>-104</v>
      </c>
      <c r="I110" s="11">
        <f t="shared" si="34"/>
        <v>-76</v>
      </c>
      <c r="J110" s="11">
        <f>IF(D110-G110=H110+I110,H110+I110,"ｴﾗｰ")</f>
        <v>-180</v>
      </c>
      <c r="K110" s="113">
        <f aca="true" t="shared" si="35" ref="K110:M112">IF(E110=0,"        －",ROUND(H110/E110*100,2))</f>
        <v>-0.11</v>
      </c>
      <c r="L110" s="113">
        <f t="shared" si="35"/>
        <v>-0.08</v>
      </c>
      <c r="M110" s="114">
        <f t="shared" si="35"/>
        <v>-0.1</v>
      </c>
    </row>
    <row r="111" spans="1:13" ht="13.5">
      <c r="A111" s="76" t="s">
        <v>236</v>
      </c>
      <c r="B111" s="11">
        <f>'[1]1.入力表'!B28</f>
        <v>91343</v>
      </c>
      <c r="C111" s="11">
        <f>'[1]1.入力表'!C28</f>
        <v>94707</v>
      </c>
      <c r="D111" s="11">
        <f>B111+C111</f>
        <v>186050</v>
      </c>
      <c r="E111" s="11">
        <f>'[1]1.入力表'!E28</f>
        <v>91285</v>
      </c>
      <c r="F111" s="11">
        <f>'[1]1.入力表'!F28</f>
        <v>94401</v>
      </c>
      <c r="G111" s="11">
        <f>E111+F111</f>
        <v>185686</v>
      </c>
      <c r="H111" s="11">
        <f t="shared" si="34"/>
        <v>58</v>
      </c>
      <c r="I111" s="11">
        <f t="shared" si="34"/>
        <v>306</v>
      </c>
      <c r="J111" s="11">
        <f>IF(D111-G111=H111+I111,H111+I111,"ｴﾗｰ")</f>
        <v>364</v>
      </c>
      <c r="K111" s="113">
        <f t="shared" si="35"/>
        <v>0.06</v>
      </c>
      <c r="L111" s="113">
        <f t="shared" si="35"/>
        <v>0.32</v>
      </c>
      <c r="M111" s="114">
        <f t="shared" si="35"/>
        <v>0.2</v>
      </c>
    </row>
    <row r="112" spans="1:13" ht="13.5" customHeight="1">
      <c r="A112" s="76" t="s">
        <v>40</v>
      </c>
      <c r="B112" s="11">
        <f>SUM(B109:B111)</f>
        <v>219276</v>
      </c>
      <c r="C112" s="11">
        <f>SUM(C109:C111)</f>
        <v>218427</v>
      </c>
      <c r="D112" s="11">
        <f>IF(SUM(D109:D111)=B112+C112,B112+C112,"ｴﾗｰ")</f>
        <v>437703</v>
      </c>
      <c r="E112" s="11">
        <f>SUM(E109:E111)</f>
        <v>219329</v>
      </c>
      <c r="F112" s="11">
        <f>SUM(F109:F111)</f>
        <v>218128</v>
      </c>
      <c r="G112" s="11">
        <f>IF(SUM(G109:G111)=E112+F112,E112+F112,"ｴﾗｰ")</f>
        <v>437457</v>
      </c>
      <c r="H112" s="11">
        <f>IF(H109+H110+H111=B112-E112,B112-E112,"ｴﾗｰ")</f>
        <v>-53</v>
      </c>
      <c r="I112" s="11">
        <f>IF(I109+I110+I111=C112-F112,C112-F112,"ｴﾗｰ")</f>
        <v>299</v>
      </c>
      <c r="J112" s="11">
        <f>IF(AND(J109+J110+J111=H112+I112,D112-G112=H112+I112),H112+I112,"ｴﾗｰ")</f>
        <v>246</v>
      </c>
      <c r="K112" s="113">
        <f t="shared" si="35"/>
        <v>-0.02</v>
      </c>
      <c r="L112" s="113">
        <f t="shared" si="35"/>
        <v>0.14</v>
      </c>
      <c r="M112" s="114">
        <f t="shared" si="35"/>
        <v>0.06</v>
      </c>
    </row>
    <row r="113" spans="1:13" ht="13.5" customHeight="1">
      <c r="A113" s="76"/>
      <c r="B113" s="11"/>
      <c r="C113" s="11"/>
      <c r="D113" s="11"/>
      <c r="E113" s="11"/>
      <c r="F113" s="11"/>
      <c r="G113" s="11"/>
      <c r="H113" s="11"/>
      <c r="I113" s="11"/>
      <c r="J113" s="11"/>
      <c r="K113" s="126"/>
      <c r="L113" s="126"/>
      <c r="M113" s="127"/>
    </row>
    <row r="114" spans="1:13" ht="13.5">
      <c r="A114" s="76" t="s">
        <v>41</v>
      </c>
      <c r="B114" s="11">
        <f>B8+B13+B17+B19+B30+B34+B38+B42</f>
        <v>1531741</v>
      </c>
      <c r="C114" s="11">
        <f>C8+C13+C17+C19+C30+C34+C38+C42</f>
        <v>1559911</v>
      </c>
      <c r="D114" s="11">
        <f>IF(D8+D13+D17+D19+D30+D34+D38+D42=B114+C114,B114+C114,"ｴﾗ-")</f>
        <v>3091652</v>
      </c>
      <c r="E114" s="11">
        <f>E8+E13+E17+E19+E30+E34+E38+E42</f>
        <v>1533341</v>
      </c>
      <c r="F114" s="11">
        <f>F8+F13+F17+F19+F30+F34+F38+F42</f>
        <v>1560195</v>
      </c>
      <c r="G114" s="11">
        <f>IF(G8+G13+G17+G19+G30+G34+G38+G42=E114+F114,E114+F114,"ｴﾗ-")</f>
        <v>3093536</v>
      </c>
      <c r="H114" s="11">
        <f>IF(H8+H13+H17+H19+H30+H34+H38+H42=B114-E114,B114-E114,"ｴﾗ-")</f>
        <v>-1600</v>
      </c>
      <c r="I114" s="11">
        <f>IF(I8+I13+I17+I19+I30+I34+I38+I42=C114-F114,C114-F114,"ｴﾗ-")</f>
        <v>-284</v>
      </c>
      <c r="J114" s="11">
        <f>IF(AND(J8+J13+J17+J19+J30+J34+J38+J42=D114-G114,D114-G114=H114+I114),H114+I114,"ｴﾗ-")</f>
        <v>-1884</v>
      </c>
      <c r="K114" s="113">
        <f aca="true" t="shared" si="36" ref="K114:M121">IF(E114=0,"        －",ROUND(H114/E114*100,2))</f>
        <v>-0.1</v>
      </c>
      <c r="L114" s="113">
        <f t="shared" si="36"/>
        <v>-0.02</v>
      </c>
      <c r="M114" s="114">
        <f t="shared" si="36"/>
        <v>-0.06</v>
      </c>
    </row>
    <row r="115" spans="1:13" ht="13.5">
      <c r="A115" s="76" t="s">
        <v>42</v>
      </c>
      <c r="B115" s="11">
        <f>B112+B46+B51</f>
        <v>618785</v>
      </c>
      <c r="C115" s="11">
        <f>C112+C46+C51</f>
        <v>597079</v>
      </c>
      <c r="D115" s="11">
        <f>IF(D112+D46+D51=B115+C115,B115+C115,"ｴﾗ-")</f>
        <v>1215864</v>
      </c>
      <c r="E115" s="11">
        <f>E112+E46+E51</f>
        <v>619033</v>
      </c>
      <c r="F115" s="11">
        <f>F112+F46+F51</f>
        <v>596755</v>
      </c>
      <c r="G115" s="11">
        <f>IF(G112+G46+G51=E115+F115,E115+F115,"ｴﾗ-")</f>
        <v>1215788</v>
      </c>
      <c r="H115" s="11">
        <f>IF(H112+H46+H51=B115-E115,B115-E115,"ｴﾗ-")</f>
        <v>-248</v>
      </c>
      <c r="I115" s="11">
        <f>IF(I112+I46+I51=C115-F115,C115-F115,"ｴﾗ-")</f>
        <v>324</v>
      </c>
      <c r="J115" s="11">
        <f>IF(AND(J112+J46+J51=D115-G115,D115-G115=H115+I115),H115+I115,"ｴﾗ-")</f>
        <v>76</v>
      </c>
      <c r="K115" s="113">
        <f t="shared" si="36"/>
        <v>-0.04</v>
      </c>
      <c r="L115" s="113">
        <f t="shared" si="36"/>
        <v>0.05</v>
      </c>
      <c r="M115" s="114">
        <f t="shared" si="36"/>
        <v>0.01</v>
      </c>
    </row>
    <row r="116" spans="1:13" s="128" customFormat="1" ht="13.5">
      <c r="A116" s="85" t="s">
        <v>237</v>
      </c>
      <c r="B116" s="88">
        <f>SUM(B67:B69)+SUM(B81:B82)</f>
        <v>300466</v>
      </c>
      <c r="C116" s="88">
        <f>SUM(C67:C69)+SUM(C81:C82)</f>
        <v>297369</v>
      </c>
      <c r="D116" s="88">
        <f>IF(D67+D68+D69+D81+D82=B116+C116,B116+C116,"ｴﾗ-")</f>
        <v>597835</v>
      </c>
      <c r="E116" s="88">
        <f>SUM(E67:E69)+SUM(E81:E82)</f>
        <v>300750</v>
      </c>
      <c r="F116" s="88">
        <f>SUM(F67:F69)+SUM(F81:F82)</f>
        <v>297654</v>
      </c>
      <c r="G116" s="88">
        <f>IF(G67+G68+G69+G81+G82=E116+F116,E116+F116,"ｴﾗ-")</f>
        <v>598404</v>
      </c>
      <c r="H116" s="11">
        <f>IF(H67+H68+H69+H81+H82=B116-E116,B116-E116,"ｴﾗ-")</f>
        <v>-284</v>
      </c>
      <c r="I116" s="11">
        <f>IF(I67+I68+I69+I81+I82=C116-F116,C116-F116,"ｴﾗ-")</f>
        <v>-285</v>
      </c>
      <c r="J116" s="11">
        <f>IF(AND(J67+J68+J69+J81+J82=D116-G116,D116-G116=H116+I116),H116+I116,"ｴﾗ-")</f>
        <v>-569</v>
      </c>
      <c r="K116" s="113">
        <f>IF(E116=0,"        －",ROUND(H116/E116*100,2))</f>
        <v>-0.09</v>
      </c>
      <c r="L116" s="113">
        <f>IF(F116=0,"        －",ROUND(I116/F116*100,2))</f>
        <v>-0.1</v>
      </c>
      <c r="M116" s="114">
        <f>IF(G116=0,"        －",ROUND(J116/G116*100,2))</f>
        <v>-0.1</v>
      </c>
    </row>
    <row r="117" spans="1:13" ht="13.5">
      <c r="A117" s="76" t="s">
        <v>238</v>
      </c>
      <c r="B117" s="11">
        <f>SUM(B114:B116)</f>
        <v>2450992</v>
      </c>
      <c r="C117" s="11">
        <f>SUM(C114:C116)</f>
        <v>2454359</v>
      </c>
      <c r="D117" s="11">
        <f>IF(SUM(D114:D116)=B117+C117,B117+C117,"ｴﾗｰ")</f>
        <v>4905351</v>
      </c>
      <c r="E117" s="11">
        <f>SUM(E114:E116)</f>
        <v>2453124</v>
      </c>
      <c r="F117" s="11">
        <f>SUM(F114:F116)</f>
        <v>2454604</v>
      </c>
      <c r="G117" s="11">
        <f>IF(SUM(G114:G116)=E117+F117,E117+F117,"ｴﾗｰ")</f>
        <v>4907728</v>
      </c>
      <c r="H117" s="11">
        <f>IF(SUM(H114:H116)=B117-E117,B117-E117,"ｴﾗｰ")</f>
        <v>-2132</v>
      </c>
      <c r="I117" s="11">
        <f>IF(SUM(I114:I116)=C117-F117,C117-F117,"ｴﾗｰ")</f>
        <v>-245</v>
      </c>
      <c r="J117" s="11">
        <f>IF(AND(SUM(J114:J116)=H117+I117,D117-G117=H117+I117),H117+I117,"ｴﾗｰ")</f>
        <v>-2377</v>
      </c>
      <c r="K117" s="113">
        <f t="shared" si="36"/>
        <v>-0.09</v>
      </c>
      <c r="L117" s="113">
        <f t="shared" si="36"/>
        <v>-0.01</v>
      </c>
      <c r="M117" s="114">
        <f t="shared" si="36"/>
        <v>-0.05</v>
      </c>
    </row>
    <row r="118" spans="1:13" ht="13.5">
      <c r="A118" s="76" t="s">
        <v>239</v>
      </c>
      <c r="B118" s="11">
        <f>B20+B21+B55+B57+B65+B77+B83+B84+B105</f>
        <v>1210163</v>
      </c>
      <c r="C118" s="11">
        <f>C20+C21+C55+C57+C65+C77+C83+C84+C105</f>
        <v>1231954</v>
      </c>
      <c r="D118" s="11">
        <f>IF(D20+D21+D55+D57+D65+D77+D83+D84+D105=B118+C118,B118+C118,"ｴﾗ-")</f>
        <v>2442117</v>
      </c>
      <c r="E118" s="11">
        <f>E20+E21+E55+E57+E65+E77+E83+E84+E105</f>
        <v>1210991</v>
      </c>
      <c r="F118" s="11">
        <f>F20+F21+F55+F57+F65+F77+F83+F84+F105</f>
        <v>1232260</v>
      </c>
      <c r="G118" s="11">
        <f>IF(G20+G21+G55+G57+G65+G77+G83+G84+G105=E118+F118,E118+F118,"ｴﾗ-")</f>
        <v>2443251</v>
      </c>
      <c r="H118" s="11">
        <f>IF(H20+H21+H55+H57+H65+H77+H83+H84+H105=B118-E118,B118-E118,"ｴﾗ-")</f>
        <v>-828</v>
      </c>
      <c r="I118" s="11">
        <f>IF(I20+I21+I55+I57+I65+I77+I83+I84+I105=C118-F118,C118-F118,"ｴﾗ-")</f>
        <v>-306</v>
      </c>
      <c r="J118" s="11">
        <f>IF(AND(J20+J21+J55+J57+J65+J77+J83+J84+J105=D118-G118,D118-G118=H118+I118),H118+I118,"ｴﾗ-")</f>
        <v>-1134</v>
      </c>
      <c r="K118" s="113">
        <f t="shared" si="36"/>
        <v>-0.07</v>
      </c>
      <c r="L118" s="113">
        <f t="shared" si="36"/>
        <v>-0.02</v>
      </c>
      <c r="M118" s="114">
        <f t="shared" si="36"/>
        <v>-0.05</v>
      </c>
    </row>
    <row r="119" spans="1:13" ht="13.5">
      <c r="A119" s="76" t="s">
        <v>240</v>
      </c>
      <c r="B119" s="11">
        <f>SUM(B117:B118)</f>
        <v>3661155</v>
      </c>
      <c r="C119" s="11">
        <f>SUM(C117:C118)</f>
        <v>3686313</v>
      </c>
      <c r="D119" s="11">
        <f>IF(SUM(D117:D118)=B119+C119,B119+C119,"ｴﾗｰ")</f>
        <v>7347468</v>
      </c>
      <c r="E119" s="11">
        <f>SUM(E117:E118)</f>
        <v>3664115</v>
      </c>
      <c r="F119" s="11">
        <f>SUM(F117:F118)</f>
        <v>3686864</v>
      </c>
      <c r="G119" s="11">
        <f>IF(SUM(G117:G118)=E119+F119,E119+F119,"ｴﾗｰ")</f>
        <v>7350979</v>
      </c>
      <c r="H119" s="11">
        <f>IF(SUM(H117:H118)=B119-E119,B119-E119,"ｴﾗｰ")</f>
        <v>-2960</v>
      </c>
      <c r="I119" s="11">
        <f>IF(SUM(I117:I118)=C119-F119,C119-F119,"ｴﾗｰ")</f>
        <v>-551</v>
      </c>
      <c r="J119" s="11">
        <f>IF(AND(SUM(J117:J118)=H119+I119,D119-G119=H119+I119),H119+I119,"ｴﾗｰ")</f>
        <v>-3511</v>
      </c>
      <c r="K119" s="113">
        <f t="shared" si="36"/>
        <v>-0.08</v>
      </c>
      <c r="L119" s="113">
        <f t="shared" si="36"/>
        <v>-0.01</v>
      </c>
      <c r="M119" s="114">
        <f t="shared" si="36"/>
        <v>-0.05</v>
      </c>
    </row>
    <row r="120" spans="1:13" ht="13.5">
      <c r="A120" s="76" t="s">
        <v>241</v>
      </c>
      <c r="B120" s="11">
        <f>B24+B58+B78+B89+B106</f>
        <v>123918</v>
      </c>
      <c r="C120" s="11">
        <f>C24+C58+C78+C89+C106</f>
        <v>128538</v>
      </c>
      <c r="D120" s="11">
        <f>IF(D24+D58+D78+D89+D106=B120+C120,B120+C120,"ｴﾗ-")</f>
        <v>252456</v>
      </c>
      <c r="E120" s="11">
        <f>E24+E58+E78+E89+E106</f>
        <v>124081</v>
      </c>
      <c r="F120" s="11">
        <f>F24+F58+F78+F89+F106</f>
        <v>128757</v>
      </c>
      <c r="G120" s="11">
        <f>IF(G24+G58+G78+G89+G106=E120+F120,E120+F120,"ｴﾗ-")</f>
        <v>252838</v>
      </c>
      <c r="H120" s="11">
        <f>IF(H24+H58+H78+H89+H106=B120-E120,B120-E120,"ｴﾗ-")</f>
        <v>-163</v>
      </c>
      <c r="I120" s="11">
        <f>IF(I24+I58+I78+I89+I106=C120-F120,C120-F120,"ｴﾗ-")</f>
        <v>-219</v>
      </c>
      <c r="J120" s="11">
        <f>IF(AND(J24+J58+J78+J89+J106=D120-G120,D120-G120=H120+I120),H120+I120,"ｴﾗ-")</f>
        <v>-382</v>
      </c>
      <c r="K120" s="113">
        <f t="shared" si="36"/>
        <v>-0.13</v>
      </c>
      <c r="L120" s="113">
        <f t="shared" si="36"/>
        <v>-0.17</v>
      </c>
      <c r="M120" s="114">
        <f t="shared" si="36"/>
        <v>-0.15</v>
      </c>
    </row>
    <row r="121" spans="1:13" ht="14.25" thickBot="1">
      <c r="A121" s="76" t="s">
        <v>242</v>
      </c>
      <c r="B121" s="12">
        <f>SUM(B119:B120)</f>
        <v>3785073</v>
      </c>
      <c r="C121" s="12">
        <f>SUM(C119:C120)</f>
        <v>3814851</v>
      </c>
      <c r="D121" s="12">
        <f>IF(SUM(D119:D120)=B121+C121,B121+C121,"ｴﾗｰ")</f>
        <v>7599924</v>
      </c>
      <c r="E121" s="12">
        <f>SUM(E119:E120)</f>
        <v>3788196</v>
      </c>
      <c r="F121" s="12">
        <f>SUM(F119:F120)</f>
        <v>3815621</v>
      </c>
      <c r="G121" s="12">
        <f>IF(SUM(G119:G120)=E121+F121,E121+F121,"ｴﾗｰ")</f>
        <v>7603817</v>
      </c>
      <c r="H121" s="12">
        <f>IF(SUM(H119:H120)=B121-E121,B121-E121,"ｴﾗｰ")</f>
        <v>-3123</v>
      </c>
      <c r="I121" s="12">
        <f>IF(SUM(I119:I120)=C121-F121,C121-F121,"ｴﾗｰ")</f>
        <v>-770</v>
      </c>
      <c r="J121" s="12">
        <f>IF(AND(SUM(J119:J120)=H121+I121,D121-G121=H121+I121),H121+I121,"ｴﾗｰ")</f>
        <v>-3893</v>
      </c>
      <c r="K121" s="115">
        <f t="shared" si="36"/>
        <v>-0.08</v>
      </c>
      <c r="L121" s="115">
        <f t="shared" si="36"/>
        <v>-0.02</v>
      </c>
      <c r="M121" s="129">
        <f t="shared" si="36"/>
        <v>-0.05</v>
      </c>
    </row>
    <row r="122" spans="1:10" ht="16.5" customHeight="1">
      <c r="A122" s="187"/>
      <c r="B122" s="188"/>
      <c r="C122" s="188"/>
      <c r="D122" s="188"/>
      <c r="E122" s="188"/>
      <c r="F122" s="188"/>
      <c r="G122" s="188"/>
      <c r="H122" s="188"/>
      <c r="I122" s="117"/>
      <c r="J122" s="117"/>
    </row>
    <row r="123" spans="3:6" ht="13.5">
      <c r="C123" s="117"/>
      <c r="F123" s="117"/>
    </row>
    <row r="124" spans="3:7" ht="13.5">
      <c r="C124" s="117"/>
      <c r="D124" s="117"/>
      <c r="F124" s="117"/>
      <c r="G124" s="117"/>
    </row>
    <row r="125" spans="3:7" ht="13.5">
      <c r="C125" s="117"/>
      <c r="D125" s="117"/>
      <c r="F125" s="117"/>
      <c r="G125" s="117"/>
    </row>
    <row r="126" spans="3:6" ht="13.5">
      <c r="C126" s="117"/>
      <c r="F126" s="117"/>
    </row>
    <row r="127" spans="3:6" ht="13.5">
      <c r="C127" s="117"/>
      <c r="F127" s="117"/>
    </row>
    <row r="128" spans="3:6" ht="13.5">
      <c r="C128" s="117"/>
      <c r="F128" s="117"/>
    </row>
    <row r="129" spans="3:6" ht="13.5">
      <c r="C129" s="117"/>
      <c r="F129" s="117"/>
    </row>
    <row r="130" spans="3:6" ht="13.5">
      <c r="C130" s="117"/>
      <c r="F130" s="117"/>
    </row>
    <row r="131" spans="3:6" ht="13.5">
      <c r="C131" s="117"/>
      <c r="F131" s="117"/>
    </row>
    <row r="134" spans="2:10" ht="13.5">
      <c r="B134" s="117"/>
      <c r="C134" s="117"/>
      <c r="D134" s="117"/>
      <c r="E134" s="117"/>
      <c r="F134" s="117"/>
      <c r="G134" s="117"/>
      <c r="H134" s="117"/>
      <c r="I134" s="117"/>
      <c r="J134" s="117"/>
    </row>
  </sheetData>
  <sheetProtection/>
  <mergeCells count="1">
    <mergeCell ref="A122:H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">
      <selection activeCell="I16" sqref="I16"/>
    </sheetView>
  </sheetViews>
  <sheetFormatPr defaultColWidth="8.796875" defaultRowHeight="14.25"/>
  <cols>
    <col min="1" max="1" width="2.09765625" style="130" customWidth="1"/>
    <col min="2" max="2" width="9" style="130" customWidth="1"/>
    <col min="3" max="3" width="7.09765625" style="130" customWidth="1"/>
    <col min="4" max="4" width="11.19921875" style="130" customWidth="1"/>
    <col min="5" max="5" width="14.8984375" style="130" customWidth="1"/>
    <col min="6" max="6" width="3.3984375" style="130" customWidth="1"/>
    <col min="7" max="7" width="3.09765625" style="130" customWidth="1"/>
    <col min="8" max="8" width="10.69921875" style="130" customWidth="1"/>
    <col min="9" max="9" width="10.5" style="130" customWidth="1"/>
    <col min="10" max="10" width="6.59765625" style="130" customWidth="1"/>
    <col min="11" max="11" width="2.09765625" style="130" customWidth="1"/>
    <col min="12" max="12" width="12.59765625" style="130" customWidth="1"/>
    <col min="13" max="13" width="5.59765625" style="130" customWidth="1"/>
    <col min="14" max="16" width="14.59765625" style="130" customWidth="1"/>
    <col min="17" max="17" width="20" style="130" customWidth="1"/>
    <col min="18" max="16384" width="9" style="130" customWidth="1"/>
  </cols>
  <sheetData>
    <row r="1" spans="1:2" ht="15" customHeight="1" thickBot="1">
      <c r="A1" s="189" t="s">
        <v>274</v>
      </c>
      <c r="B1" s="190"/>
    </row>
    <row r="2" spans="2:10" ht="18.75" customHeight="1">
      <c r="B2" s="131">
        <v>42796</v>
      </c>
      <c r="C2" s="132"/>
      <c r="D2" s="133" t="s">
        <v>145</v>
      </c>
      <c r="E2" s="134"/>
      <c r="F2" s="134"/>
      <c r="G2" s="133"/>
      <c r="H2" s="135" t="s">
        <v>275</v>
      </c>
      <c r="I2" s="136"/>
      <c r="J2" s="133"/>
    </row>
    <row r="3" ht="5.25" customHeight="1"/>
    <row r="4" ht="7.5" customHeight="1"/>
    <row r="5" spans="1:11" ht="15.75" customHeight="1">
      <c r="A5" s="137" t="s">
        <v>146</v>
      </c>
      <c r="B5" s="133"/>
      <c r="C5" s="133"/>
      <c r="D5" s="133"/>
      <c r="E5" s="133"/>
      <c r="F5" s="133"/>
      <c r="G5" s="133"/>
      <c r="H5" s="133"/>
      <c r="I5" s="133"/>
      <c r="J5" s="138"/>
      <c r="K5" s="139" t="s">
        <v>147</v>
      </c>
    </row>
    <row r="6" spans="2:16" ht="21.75" customHeight="1">
      <c r="B6" s="140" t="s">
        <v>150</v>
      </c>
      <c r="C6" s="132"/>
      <c r="D6" s="133"/>
      <c r="E6" s="138" t="s">
        <v>151</v>
      </c>
      <c r="F6" s="134"/>
      <c r="G6" s="132" t="s">
        <v>148</v>
      </c>
      <c r="H6" s="140"/>
      <c r="I6" s="141" t="s">
        <v>149</v>
      </c>
      <c r="J6" s="141"/>
      <c r="K6" s="142"/>
      <c r="L6" s="143"/>
      <c r="M6" s="144" t="s">
        <v>152</v>
      </c>
      <c r="N6" s="138" t="s">
        <v>153</v>
      </c>
      <c r="O6" s="138" t="s">
        <v>154</v>
      </c>
      <c r="P6" s="138" t="s">
        <v>155</v>
      </c>
    </row>
    <row r="7" spans="1:16" ht="15.75" customHeight="1">
      <c r="A7" s="142"/>
      <c r="B7" s="145">
        <v>42796</v>
      </c>
      <c r="C7" s="145"/>
      <c r="D7" s="146"/>
      <c r="E7" s="147">
        <v>42431</v>
      </c>
      <c r="F7" s="146"/>
      <c r="G7" s="145"/>
      <c r="H7" s="145"/>
      <c r="I7" s="147"/>
      <c r="J7" s="148"/>
      <c r="K7" s="142"/>
      <c r="L7" s="149" t="s">
        <v>0</v>
      </c>
      <c r="M7" s="150" t="s">
        <v>156</v>
      </c>
      <c r="N7" s="151">
        <v>428061</v>
      </c>
      <c r="O7" s="151">
        <v>419701</v>
      </c>
      <c r="P7" s="151">
        <v>8360</v>
      </c>
    </row>
    <row r="8" spans="1:16" ht="15.75" customHeight="1">
      <c r="A8" s="142"/>
      <c r="B8" s="152">
        <v>7599924</v>
      </c>
      <c r="C8" s="132"/>
      <c r="D8" s="153"/>
      <c r="E8" s="148">
        <v>7409635</v>
      </c>
      <c r="F8" s="153"/>
      <c r="G8" s="152">
        <v>190289</v>
      </c>
      <c r="H8" s="152"/>
      <c r="I8" s="154">
        <v>2.56813</v>
      </c>
      <c r="K8" s="142"/>
      <c r="L8" s="149" t="s">
        <v>1</v>
      </c>
      <c r="M8" s="150" t="s">
        <v>156</v>
      </c>
      <c r="N8" s="151">
        <v>430187</v>
      </c>
      <c r="O8" s="151">
        <v>422475</v>
      </c>
      <c r="P8" s="151">
        <v>7712</v>
      </c>
    </row>
    <row r="9" spans="1:16" ht="15.75" customHeight="1">
      <c r="A9" s="142"/>
      <c r="K9" s="142"/>
      <c r="L9" s="149" t="s">
        <v>2</v>
      </c>
      <c r="M9" s="150" t="s">
        <v>156</v>
      </c>
      <c r="N9" s="151">
        <v>432324</v>
      </c>
      <c r="O9" s="151">
        <v>421926</v>
      </c>
      <c r="P9" s="151">
        <v>10398</v>
      </c>
    </row>
    <row r="10" spans="1:16" ht="15.75" customHeight="1">
      <c r="A10" s="142" t="s">
        <v>157</v>
      </c>
      <c r="K10" s="142"/>
      <c r="L10" s="149" t="s">
        <v>3</v>
      </c>
      <c r="M10" s="150" t="s">
        <v>156</v>
      </c>
      <c r="N10" s="151">
        <v>331898</v>
      </c>
      <c r="O10" s="151">
        <v>325722</v>
      </c>
      <c r="P10" s="151">
        <v>6176</v>
      </c>
    </row>
    <row r="11" spans="1:16" ht="15.75" customHeight="1">
      <c r="A11" s="142"/>
      <c r="B11" s="137" t="s">
        <v>158</v>
      </c>
      <c r="C11" s="137" t="s">
        <v>170</v>
      </c>
      <c r="D11" s="137"/>
      <c r="E11" s="155">
        <v>353583</v>
      </c>
      <c r="F11" s="155"/>
      <c r="G11" s="155"/>
      <c r="H11" s="155"/>
      <c r="I11" s="137"/>
      <c r="K11" s="142"/>
      <c r="L11" s="149" t="s">
        <v>4</v>
      </c>
      <c r="M11" s="150" t="s">
        <v>156</v>
      </c>
      <c r="N11" s="151">
        <v>461992</v>
      </c>
      <c r="O11" s="151">
        <v>449766</v>
      </c>
      <c r="P11" s="151">
        <v>12226</v>
      </c>
    </row>
    <row r="12" spans="1:16" ht="15.75" customHeight="1">
      <c r="A12" s="142"/>
      <c r="B12" s="137" t="s">
        <v>159</v>
      </c>
      <c r="C12" s="137" t="s">
        <v>169</v>
      </c>
      <c r="D12" s="137"/>
      <c r="E12" s="155">
        <v>348412</v>
      </c>
      <c r="F12" s="155"/>
      <c r="G12" s="155"/>
      <c r="H12" s="155"/>
      <c r="K12" s="142"/>
      <c r="L12" s="149" t="s">
        <v>276</v>
      </c>
      <c r="M12" s="150" t="s">
        <v>156</v>
      </c>
      <c r="N12" s="151">
        <v>382136</v>
      </c>
      <c r="O12" s="151">
        <v>372998</v>
      </c>
      <c r="P12" s="151">
        <v>9138</v>
      </c>
    </row>
    <row r="13" spans="1:16" ht="15.75" customHeight="1">
      <c r="A13" s="142"/>
      <c r="B13" s="137" t="s">
        <v>160</v>
      </c>
      <c r="C13" s="137" t="s">
        <v>250</v>
      </c>
      <c r="D13" s="137"/>
      <c r="E13" s="155">
        <v>284924</v>
      </c>
      <c r="F13" s="155"/>
      <c r="G13" s="155"/>
      <c r="H13" s="155"/>
      <c r="K13" s="142"/>
      <c r="L13" s="149" t="s">
        <v>277</v>
      </c>
      <c r="M13" s="150" t="s">
        <v>156</v>
      </c>
      <c r="N13" s="151">
        <v>451937</v>
      </c>
      <c r="O13" s="151">
        <v>437909</v>
      </c>
      <c r="P13" s="151">
        <v>14028</v>
      </c>
    </row>
    <row r="14" spans="1:16" ht="15.75" customHeight="1">
      <c r="A14" s="142"/>
      <c r="B14" s="137" t="s">
        <v>161</v>
      </c>
      <c r="C14" s="137" t="s">
        <v>251</v>
      </c>
      <c r="D14" s="137"/>
      <c r="E14" s="155">
        <v>253757</v>
      </c>
      <c r="F14" s="155"/>
      <c r="G14" s="155"/>
      <c r="H14" s="155"/>
      <c r="K14" s="142"/>
      <c r="L14" s="149" t="s">
        <v>278</v>
      </c>
      <c r="M14" s="150" t="s">
        <v>156</v>
      </c>
      <c r="N14" s="151">
        <v>401730</v>
      </c>
      <c r="O14" s="151">
        <v>388895</v>
      </c>
      <c r="P14" s="151">
        <v>12835</v>
      </c>
    </row>
    <row r="15" spans="1:16" ht="15.75" customHeight="1">
      <c r="A15" s="142"/>
      <c r="B15" s="137" t="s">
        <v>162</v>
      </c>
      <c r="C15" s="137" t="s">
        <v>244</v>
      </c>
      <c r="D15" s="137"/>
      <c r="E15" s="155">
        <v>234933</v>
      </c>
      <c r="F15" s="155"/>
      <c r="G15" s="155"/>
      <c r="H15" s="155"/>
      <c r="K15" s="142"/>
      <c r="L15" s="149" t="s">
        <v>279</v>
      </c>
      <c r="M15" s="150" t="s">
        <v>156</v>
      </c>
      <c r="N15" s="151">
        <v>318484</v>
      </c>
      <c r="O15" s="151">
        <v>309344</v>
      </c>
      <c r="P15" s="151">
        <v>9140</v>
      </c>
    </row>
    <row r="16" spans="1:16" ht="15.75" customHeight="1">
      <c r="A16" s="142"/>
      <c r="K16" s="142"/>
      <c r="L16" s="149" t="s">
        <v>280</v>
      </c>
      <c r="M16" s="150" t="s">
        <v>156</v>
      </c>
      <c r="N16" s="151">
        <v>459677</v>
      </c>
      <c r="O16" s="151">
        <v>446318</v>
      </c>
      <c r="P16" s="151">
        <v>13359</v>
      </c>
    </row>
    <row r="17" spans="1:16" ht="15.75" customHeight="1">
      <c r="A17" s="142" t="s">
        <v>163</v>
      </c>
      <c r="B17" s="137"/>
      <c r="C17" s="137"/>
      <c r="D17" s="137"/>
      <c r="E17" s="155"/>
      <c r="F17" s="155"/>
      <c r="G17" s="155"/>
      <c r="H17" s="155"/>
      <c r="K17" s="142"/>
      <c r="L17" s="149" t="s">
        <v>281</v>
      </c>
      <c r="M17" s="150" t="s">
        <v>156</v>
      </c>
      <c r="N17" s="151">
        <v>388065</v>
      </c>
      <c r="O17" s="151">
        <v>381318</v>
      </c>
      <c r="P17" s="151">
        <v>6747</v>
      </c>
    </row>
    <row r="18" spans="1:16" ht="15.75" customHeight="1">
      <c r="A18" s="142"/>
      <c r="B18" s="137" t="s">
        <v>158</v>
      </c>
      <c r="C18" s="137" t="s">
        <v>170</v>
      </c>
      <c r="D18" s="137"/>
      <c r="E18" s="155">
        <v>10486</v>
      </c>
      <c r="F18" s="155"/>
      <c r="G18" s="155"/>
      <c r="H18" s="155"/>
      <c r="K18" s="142"/>
      <c r="L18" s="149" t="s">
        <v>282</v>
      </c>
      <c r="M18" s="150" t="s">
        <v>156</v>
      </c>
      <c r="N18" s="151">
        <v>393658</v>
      </c>
      <c r="O18" s="151">
        <v>382092</v>
      </c>
      <c r="P18" s="151">
        <v>11566</v>
      </c>
    </row>
    <row r="19" spans="1:16" ht="15.75" customHeight="1">
      <c r="A19" s="142"/>
      <c r="B19" s="137" t="s">
        <v>159</v>
      </c>
      <c r="C19" s="137" t="s">
        <v>251</v>
      </c>
      <c r="D19" s="137"/>
      <c r="E19" s="155">
        <v>8352</v>
      </c>
      <c r="F19" s="155"/>
      <c r="G19" s="155"/>
      <c r="H19" s="155"/>
      <c r="K19" s="142"/>
      <c r="L19" s="149" t="s">
        <v>283</v>
      </c>
      <c r="M19" s="150" t="s">
        <v>156</v>
      </c>
      <c r="N19" s="151">
        <v>479143</v>
      </c>
      <c r="O19" s="151">
        <v>466355</v>
      </c>
      <c r="P19" s="151">
        <v>12788</v>
      </c>
    </row>
    <row r="20" spans="1:16" ht="15.75" customHeight="1">
      <c r="A20" s="142"/>
      <c r="B20" s="137" t="s">
        <v>160</v>
      </c>
      <c r="C20" s="137" t="s">
        <v>250</v>
      </c>
      <c r="D20" s="137"/>
      <c r="E20" s="155">
        <v>7869</v>
      </c>
      <c r="F20" s="155"/>
      <c r="G20" s="155"/>
      <c r="H20" s="155"/>
      <c r="K20" s="142"/>
      <c r="L20" s="149" t="s">
        <v>284</v>
      </c>
      <c r="M20" s="150" t="s">
        <v>156</v>
      </c>
      <c r="N20" s="151">
        <v>459068</v>
      </c>
      <c r="O20" s="151">
        <v>446956</v>
      </c>
      <c r="P20" s="151">
        <v>12112</v>
      </c>
    </row>
    <row r="21" spans="1:16" ht="15.75" customHeight="1">
      <c r="A21" s="142"/>
      <c r="B21" s="137" t="s">
        <v>161</v>
      </c>
      <c r="C21" s="137" t="s">
        <v>255</v>
      </c>
      <c r="D21" s="137"/>
      <c r="E21" s="155">
        <v>6582</v>
      </c>
      <c r="F21" s="155"/>
      <c r="G21" s="155"/>
      <c r="H21" s="155"/>
      <c r="K21" s="142"/>
      <c r="L21" s="149" t="s">
        <v>285</v>
      </c>
      <c r="M21" s="150" t="s">
        <v>156</v>
      </c>
      <c r="N21" s="151">
        <v>469052</v>
      </c>
      <c r="O21" s="151">
        <v>457299</v>
      </c>
      <c r="P21" s="151">
        <v>11753</v>
      </c>
    </row>
    <row r="22" spans="1:16" ht="15.75" customHeight="1">
      <c r="A22" s="142"/>
      <c r="B22" s="137" t="s">
        <v>162</v>
      </c>
      <c r="C22" s="137" t="s">
        <v>169</v>
      </c>
      <c r="D22" s="137"/>
      <c r="E22" s="155">
        <v>6429</v>
      </c>
      <c r="F22" s="155"/>
      <c r="G22" s="155"/>
      <c r="H22" s="155"/>
      <c r="K22" s="142"/>
      <c r="L22" s="149" t="s">
        <v>271</v>
      </c>
      <c r="M22" s="150" t="s">
        <v>156</v>
      </c>
      <c r="N22" s="151">
        <v>442751</v>
      </c>
      <c r="O22" s="151">
        <v>432797</v>
      </c>
      <c r="P22" s="151">
        <v>9954</v>
      </c>
    </row>
    <row r="23" spans="1:16" ht="15.75" customHeight="1">
      <c r="A23" s="142"/>
      <c r="K23" s="142"/>
      <c r="L23" s="149" t="s">
        <v>272</v>
      </c>
      <c r="M23" s="150" t="s">
        <v>156</v>
      </c>
      <c r="N23" s="151">
        <v>432058</v>
      </c>
      <c r="O23" s="151">
        <v>423519</v>
      </c>
      <c r="P23" s="151">
        <v>8539</v>
      </c>
    </row>
    <row r="24" spans="1:16" ht="15.75" customHeight="1">
      <c r="A24" s="142"/>
      <c r="K24" s="142"/>
      <c r="L24" s="149" t="s">
        <v>273</v>
      </c>
      <c r="M24" s="150" t="s">
        <v>156</v>
      </c>
      <c r="N24" s="151">
        <v>437703</v>
      </c>
      <c r="O24" s="151">
        <v>424245</v>
      </c>
      <c r="P24" s="151">
        <v>13458</v>
      </c>
    </row>
    <row r="25" spans="1:16" ht="15.75" customHeight="1">
      <c r="A25" s="139" t="s">
        <v>164</v>
      </c>
      <c r="K25" s="142"/>
      <c r="M25" s="144"/>
      <c r="N25" s="151"/>
      <c r="O25" s="151"/>
      <c r="P25" s="151"/>
    </row>
    <row r="26" spans="1:16" ht="15.75" customHeight="1">
      <c r="A26" s="142"/>
      <c r="B26" s="137" t="s">
        <v>158</v>
      </c>
      <c r="C26" s="137" t="s">
        <v>174</v>
      </c>
      <c r="D26" s="137"/>
      <c r="E26" s="156">
        <v>4.00506</v>
      </c>
      <c r="F26" s="156"/>
      <c r="G26" s="157" t="s">
        <v>165</v>
      </c>
      <c r="H26" s="158">
        <v>538</v>
      </c>
      <c r="I26" s="159"/>
      <c r="K26" s="142"/>
      <c r="L26" s="160" t="s">
        <v>286</v>
      </c>
      <c r="M26" s="150" t="s">
        <v>287</v>
      </c>
      <c r="N26" s="151">
        <v>949990</v>
      </c>
      <c r="O26" s="151">
        <v>926204</v>
      </c>
      <c r="P26" s="151">
        <v>23786</v>
      </c>
    </row>
    <row r="27" spans="1:11" ht="15.75" customHeight="1">
      <c r="A27" s="142"/>
      <c r="B27" s="137" t="s">
        <v>159</v>
      </c>
      <c r="C27" s="137" t="s">
        <v>252</v>
      </c>
      <c r="D27" s="137"/>
      <c r="E27" s="156">
        <v>3.82894</v>
      </c>
      <c r="F27" s="156"/>
      <c r="G27" s="157" t="s">
        <v>165</v>
      </c>
      <c r="H27" s="158">
        <v>6159</v>
      </c>
      <c r="I27" s="159"/>
      <c r="K27" s="142"/>
    </row>
    <row r="28" spans="1:12" ht="15.75" customHeight="1">
      <c r="A28" s="142"/>
      <c r="B28" s="137" t="s">
        <v>160</v>
      </c>
      <c r="C28" s="137" t="s">
        <v>255</v>
      </c>
      <c r="D28" s="137"/>
      <c r="E28" s="156">
        <v>3.66751</v>
      </c>
      <c r="F28" s="156"/>
      <c r="G28" s="157" t="s">
        <v>165</v>
      </c>
      <c r="H28" s="158">
        <v>6582</v>
      </c>
      <c r="I28" s="159"/>
      <c r="K28" s="142"/>
      <c r="L28" s="161" t="s">
        <v>166</v>
      </c>
    </row>
    <row r="29" spans="1:14" ht="15.75" customHeight="1">
      <c r="A29" s="142"/>
      <c r="B29" s="137" t="s">
        <v>161</v>
      </c>
      <c r="C29" s="137" t="s">
        <v>251</v>
      </c>
      <c r="D29" s="137"/>
      <c r="E29" s="156">
        <v>3.40335</v>
      </c>
      <c r="F29" s="156"/>
      <c r="G29" s="157" t="s">
        <v>165</v>
      </c>
      <c r="H29" s="158">
        <v>8352</v>
      </c>
      <c r="I29" s="159"/>
      <c r="K29" s="142"/>
      <c r="L29" s="161" t="s">
        <v>177</v>
      </c>
      <c r="M29" s="161"/>
      <c r="N29" s="161"/>
    </row>
    <row r="30" spans="1:16" ht="15.75" customHeight="1">
      <c r="A30" s="142"/>
      <c r="B30" s="137" t="s">
        <v>162</v>
      </c>
      <c r="C30" s="137" t="s">
        <v>254</v>
      </c>
      <c r="D30" s="137"/>
      <c r="E30" s="156">
        <v>3.13917</v>
      </c>
      <c r="F30" s="156"/>
      <c r="G30" s="157" t="s">
        <v>165</v>
      </c>
      <c r="H30" s="158">
        <v>6243</v>
      </c>
      <c r="I30" s="159"/>
      <c r="K30" s="142"/>
      <c r="L30" s="162" t="s">
        <v>288</v>
      </c>
      <c r="M30" s="161"/>
      <c r="N30" s="161"/>
      <c r="O30" s="161"/>
      <c r="P30" s="161"/>
    </row>
    <row r="31" spans="1:16" ht="15.75" customHeight="1">
      <c r="A31" s="142"/>
      <c r="B31" s="137"/>
      <c r="C31" s="137"/>
      <c r="D31" s="137"/>
      <c r="E31" s="156"/>
      <c r="F31" s="156"/>
      <c r="G31" s="157"/>
      <c r="H31" s="158"/>
      <c r="I31" s="159"/>
      <c r="K31" s="142"/>
      <c r="L31" s="191"/>
      <c r="M31" s="192"/>
      <c r="N31" s="192"/>
      <c r="O31" s="192"/>
      <c r="P31" s="192"/>
    </row>
    <row r="32" spans="1:16" ht="11.25" customHeight="1">
      <c r="A32" s="142"/>
      <c r="K32" s="142"/>
      <c r="L32" s="192"/>
      <c r="M32" s="192"/>
      <c r="N32" s="192"/>
      <c r="O32" s="192"/>
      <c r="P32" s="192"/>
    </row>
    <row r="33" spans="1:12" ht="15.75" customHeight="1">
      <c r="A33" s="142" t="s">
        <v>289</v>
      </c>
      <c r="K33" s="142"/>
      <c r="L33" s="163" t="s">
        <v>181</v>
      </c>
    </row>
    <row r="34" spans="1:12" ht="15.75" customHeight="1">
      <c r="A34" s="142"/>
      <c r="C34" s="132"/>
      <c r="D34" s="144" t="s">
        <v>167</v>
      </c>
      <c r="E34" s="144" t="s">
        <v>168</v>
      </c>
      <c r="F34" s="141"/>
      <c r="G34" s="141"/>
      <c r="H34" s="138"/>
      <c r="I34" s="138"/>
      <c r="K34" s="142"/>
      <c r="L34" s="74" t="s">
        <v>182</v>
      </c>
    </row>
    <row r="35" spans="1:16" ht="15.75" customHeight="1">
      <c r="A35" s="142"/>
      <c r="B35" s="130" t="s">
        <v>173</v>
      </c>
      <c r="D35" s="151">
        <v>-25</v>
      </c>
      <c r="E35" s="164">
        <v>-0.26151</v>
      </c>
      <c r="F35" s="151"/>
      <c r="G35" s="151"/>
      <c r="H35" s="164"/>
      <c r="I35" s="164"/>
      <c r="K35" s="142"/>
      <c r="L35" s="165" t="s">
        <v>183</v>
      </c>
      <c r="M35" s="165"/>
      <c r="N35" s="141" t="s">
        <v>184</v>
      </c>
      <c r="O35" s="141" t="s">
        <v>185</v>
      </c>
      <c r="P35" s="141" t="s">
        <v>186</v>
      </c>
    </row>
    <row r="36" spans="1:14" ht="15.75" customHeight="1">
      <c r="A36" s="142"/>
      <c r="B36" s="130" t="s">
        <v>175</v>
      </c>
      <c r="D36" s="151">
        <v>-2</v>
      </c>
      <c r="E36" s="164">
        <v>-0.02953</v>
      </c>
      <c r="F36" s="151"/>
      <c r="G36" s="151"/>
      <c r="H36" s="164"/>
      <c r="I36" s="164"/>
      <c r="L36" s="166" t="s">
        <v>264</v>
      </c>
      <c r="M36" s="166"/>
      <c r="N36" s="166" t="s">
        <v>261</v>
      </c>
    </row>
    <row r="37" spans="1:16" ht="15.75" customHeight="1">
      <c r="A37" s="142"/>
      <c r="B37" s="130" t="s">
        <v>124</v>
      </c>
      <c r="D37" s="151" t="s">
        <v>124</v>
      </c>
      <c r="E37" s="164" t="s">
        <v>124</v>
      </c>
      <c r="F37" s="151"/>
      <c r="G37" s="151"/>
      <c r="H37" s="164"/>
      <c r="I37" s="164"/>
      <c r="L37" s="167">
        <v>11626</v>
      </c>
      <c r="N37" s="167">
        <v>11458</v>
      </c>
      <c r="O37" s="167">
        <v>168</v>
      </c>
      <c r="P37" s="168">
        <v>0.014662244719846396</v>
      </c>
    </row>
    <row r="38" spans="1:14" ht="15.75" customHeight="1">
      <c r="A38" s="142"/>
      <c r="B38" s="130" t="s">
        <v>124</v>
      </c>
      <c r="D38" s="151" t="s">
        <v>124</v>
      </c>
      <c r="E38" s="164" t="s">
        <v>124</v>
      </c>
      <c r="F38" s="151"/>
      <c r="G38" s="151"/>
      <c r="H38" s="164"/>
      <c r="I38" s="164"/>
      <c r="L38" s="166"/>
      <c r="M38" s="166"/>
      <c r="N38" s="166"/>
    </row>
    <row r="39" spans="2:16" ht="15.75" customHeight="1">
      <c r="B39" s="130" t="s">
        <v>124</v>
      </c>
      <c r="D39" s="151" t="s">
        <v>124</v>
      </c>
      <c r="E39" s="164" t="s">
        <v>124</v>
      </c>
      <c r="L39" s="167"/>
      <c r="N39" s="167"/>
      <c r="O39" s="167"/>
      <c r="P39" s="168"/>
    </row>
    <row r="40" spans="2:16" ht="15.75" customHeight="1">
      <c r="B40" s="130" t="s">
        <v>124</v>
      </c>
      <c r="D40" s="151" t="s">
        <v>124</v>
      </c>
      <c r="E40" s="164" t="s">
        <v>124</v>
      </c>
      <c r="K40" s="141"/>
      <c r="L40" s="141"/>
      <c r="M40" s="141"/>
      <c r="N40" s="141"/>
      <c r="O40" s="141"/>
      <c r="P40" s="141"/>
    </row>
    <row r="41" spans="2:5" ht="15.75" customHeight="1">
      <c r="B41" s="130" t="s">
        <v>124</v>
      </c>
      <c r="D41" s="151" t="s">
        <v>124</v>
      </c>
      <c r="E41" s="164" t="s">
        <v>124</v>
      </c>
    </row>
    <row r="42" spans="2:9" ht="15.75" customHeight="1">
      <c r="B42" s="130" t="s">
        <v>124</v>
      </c>
      <c r="D42" s="151" t="s">
        <v>124</v>
      </c>
      <c r="E42" s="164" t="s">
        <v>124</v>
      </c>
      <c r="I42" s="169"/>
    </row>
    <row r="43" spans="2:5" ht="15.75" customHeight="1">
      <c r="B43" s="130" t="s">
        <v>124</v>
      </c>
      <c r="D43" s="151" t="s">
        <v>124</v>
      </c>
      <c r="E43" s="164" t="s">
        <v>124</v>
      </c>
    </row>
    <row r="44" spans="2:5" ht="15.75" customHeight="1">
      <c r="B44" s="130" t="s">
        <v>124</v>
      </c>
      <c r="D44" s="151" t="s">
        <v>124</v>
      </c>
      <c r="E44" s="164" t="s">
        <v>124</v>
      </c>
    </row>
    <row r="45" spans="4:5" ht="15.75" customHeight="1">
      <c r="D45" s="151"/>
      <c r="E45" s="164"/>
    </row>
    <row r="46" spans="4:5" ht="13.5">
      <c r="D46" s="151"/>
      <c r="E46" s="164"/>
    </row>
    <row r="47" spans="4:5" ht="13.5">
      <c r="D47" s="151"/>
      <c r="E47" s="164"/>
    </row>
    <row r="48" spans="4:5" ht="13.5">
      <c r="D48" s="151"/>
      <c r="E48" s="164"/>
    </row>
    <row r="49" spans="4:5" ht="13.5">
      <c r="D49" s="151"/>
      <c r="E49" s="164"/>
    </row>
    <row r="50" spans="4:5" ht="13.5">
      <c r="D50" s="151"/>
      <c r="E50" s="164"/>
    </row>
    <row r="51" spans="4:5" ht="13.5">
      <c r="D51" s="151"/>
      <c r="E51" s="164"/>
    </row>
    <row r="52" spans="4:5" ht="13.5">
      <c r="D52" s="151"/>
      <c r="E52" s="164"/>
    </row>
  </sheetData>
  <sheetProtection/>
  <mergeCells count="2">
    <mergeCell ref="A1:B1"/>
    <mergeCell ref="L31:P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H18" sqref="H18"/>
    </sheetView>
  </sheetViews>
  <sheetFormatPr defaultColWidth="8.796875" defaultRowHeight="14.25"/>
  <cols>
    <col min="1" max="1" width="16.19921875" style="22" customWidth="1"/>
    <col min="2" max="13" width="10.3984375" style="22" customWidth="1"/>
    <col min="14" max="16384" width="9" style="22" customWidth="1"/>
  </cols>
  <sheetData>
    <row r="1" spans="2:11" ht="17.25">
      <c r="B1" s="22" t="s">
        <v>290</v>
      </c>
      <c r="E1" s="23" t="s">
        <v>291</v>
      </c>
      <c r="I1" s="193">
        <v>42796</v>
      </c>
      <c r="J1" s="193"/>
      <c r="K1" s="193"/>
    </row>
    <row r="2" spans="1:13" ht="16.5" thickBot="1">
      <c r="A2" s="24"/>
      <c r="B2" s="24" t="s">
        <v>120</v>
      </c>
      <c r="C2" s="25"/>
      <c r="D2" s="25"/>
      <c r="E2" s="25"/>
      <c r="F2" s="25"/>
      <c r="G2" s="25"/>
      <c r="H2" s="25"/>
      <c r="I2" s="25"/>
      <c r="J2" s="3" t="s">
        <v>121</v>
      </c>
      <c r="K2" s="25"/>
      <c r="L2" s="25"/>
      <c r="M2" s="25"/>
    </row>
    <row r="3" spans="1:13" s="28" customFormat="1" ht="18" customHeight="1">
      <c r="A3" s="26" t="s">
        <v>292</v>
      </c>
      <c r="B3" s="27">
        <v>42796</v>
      </c>
      <c r="C3" s="15" t="s">
        <v>293</v>
      </c>
      <c r="D3" s="15"/>
      <c r="E3" s="27">
        <v>42706</v>
      </c>
      <c r="F3" s="15" t="s">
        <v>294</v>
      </c>
      <c r="G3" s="15"/>
      <c r="H3" s="14" t="s">
        <v>122</v>
      </c>
      <c r="I3" s="14"/>
      <c r="J3" s="14"/>
      <c r="K3" s="14" t="s">
        <v>123</v>
      </c>
      <c r="L3" s="15"/>
      <c r="M3" s="18"/>
    </row>
    <row r="4" spans="1:13" s="28" customFormat="1" ht="18" customHeight="1">
      <c r="A4" s="16" t="s">
        <v>44</v>
      </c>
      <c r="B4" s="17" t="s">
        <v>45</v>
      </c>
      <c r="C4" s="17" t="s">
        <v>46</v>
      </c>
      <c r="D4" s="17" t="s">
        <v>47</v>
      </c>
      <c r="E4" s="17" t="s">
        <v>45</v>
      </c>
      <c r="F4" s="17" t="s">
        <v>46</v>
      </c>
      <c r="G4" s="17" t="s">
        <v>47</v>
      </c>
      <c r="H4" s="17" t="s">
        <v>45</v>
      </c>
      <c r="I4" s="17" t="s">
        <v>46</v>
      </c>
      <c r="J4" s="17" t="s">
        <v>47</v>
      </c>
      <c r="K4" s="17" t="s">
        <v>45</v>
      </c>
      <c r="L4" s="17" t="s">
        <v>46</v>
      </c>
      <c r="M4" s="19" t="s">
        <v>47</v>
      </c>
    </row>
    <row r="5" spans="1:13" ht="13.5">
      <c r="A5" s="76" t="s">
        <v>48</v>
      </c>
      <c r="B5" s="1">
        <v>192</v>
      </c>
      <c r="C5" s="1">
        <v>177</v>
      </c>
      <c r="D5" s="1">
        <v>369</v>
      </c>
      <c r="E5" s="1">
        <v>196</v>
      </c>
      <c r="F5" s="1">
        <v>174</v>
      </c>
      <c r="G5" s="1">
        <v>370</v>
      </c>
      <c r="H5" s="1">
        <v>-4</v>
      </c>
      <c r="I5" s="1">
        <v>3</v>
      </c>
      <c r="J5" s="1">
        <v>-1</v>
      </c>
      <c r="K5" s="5">
        <v>-2.04</v>
      </c>
      <c r="L5" s="5">
        <v>1.72</v>
      </c>
      <c r="M5" s="6">
        <v>-0.27027</v>
      </c>
    </row>
    <row r="6" spans="1:13" ht="13.5">
      <c r="A6" s="76" t="s">
        <v>49</v>
      </c>
      <c r="B6" s="1">
        <v>171</v>
      </c>
      <c r="C6" s="1">
        <v>163</v>
      </c>
      <c r="D6" s="1">
        <v>334</v>
      </c>
      <c r="E6" s="1">
        <v>168</v>
      </c>
      <c r="F6" s="1">
        <v>160</v>
      </c>
      <c r="G6" s="1">
        <v>328</v>
      </c>
      <c r="H6" s="1">
        <v>3</v>
      </c>
      <c r="I6" s="1">
        <v>3</v>
      </c>
      <c r="J6" s="1">
        <v>6</v>
      </c>
      <c r="K6" s="5">
        <v>1.79</v>
      </c>
      <c r="L6" s="5">
        <v>1.88</v>
      </c>
      <c r="M6" s="6">
        <v>1.82927</v>
      </c>
    </row>
    <row r="7" spans="1:13" ht="13.5">
      <c r="A7" s="76" t="s">
        <v>50</v>
      </c>
      <c r="B7" s="1">
        <v>100</v>
      </c>
      <c r="C7" s="1">
        <v>83</v>
      </c>
      <c r="D7" s="1">
        <v>183</v>
      </c>
      <c r="E7" s="1">
        <v>111</v>
      </c>
      <c r="F7" s="1">
        <v>87</v>
      </c>
      <c r="G7" s="1">
        <v>198</v>
      </c>
      <c r="H7" s="1">
        <v>-11</v>
      </c>
      <c r="I7" s="1">
        <v>-4</v>
      </c>
      <c r="J7" s="1">
        <v>-15</v>
      </c>
      <c r="K7" s="5">
        <v>-9.91</v>
      </c>
      <c r="L7" s="5">
        <v>-4.6</v>
      </c>
      <c r="M7" s="6">
        <v>-7.57576</v>
      </c>
    </row>
    <row r="8" spans="1:13" ht="13.5">
      <c r="A8" s="76" t="s">
        <v>51</v>
      </c>
      <c r="B8" s="1">
        <v>145</v>
      </c>
      <c r="C8" s="1">
        <v>164</v>
      </c>
      <c r="D8" s="1">
        <v>309</v>
      </c>
      <c r="E8" s="1">
        <v>142</v>
      </c>
      <c r="F8" s="1">
        <v>161</v>
      </c>
      <c r="G8" s="1">
        <v>303</v>
      </c>
      <c r="H8" s="1">
        <v>3</v>
      </c>
      <c r="I8" s="1">
        <v>3</v>
      </c>
      <c r="J8" s="1">
        <v>6</v>
      </c>
      <c r="K8" s="5">
        <v>2.11</v>
      </c>
      <c r="L8" s="5">
        <v>1.86</v>
      </c>
      <c r="M8" s="6">
        <v>1.9802</v>
      </c>
    </row>
    <row r="9" spans="1:13" ht="13.5">
      <c r="A9" s="76" t="s">
        <v>52</v>
      </c>
      <c r="B9" s="1">
        <v>111</v>
      </c>
      <c r="C9" s="1">
        <v>109</v>
      </c>
      <c r="D9" s="1">
        <v>220</v>
      </c>
      <c r="E9" s="1">
        <v>111</v>
      </c>
      <c r="F9" s="1">
        <v>107</v>
      </c>
      <c r="G9" s="1">
        <v>218</v>
      </c>
      <c r="H9" s="1">
        <v>0</v>
      </c>
      <c r="I9" s="1">
        <v>2</v>
      </c>
      <c r="J9" s="1">
        <v>2</v>
      </c>
      <c r="K9" s="5">
        <v>0</v>
      </c>
      <c r="L9" s="5">
        <v>1.87</v>
      </c>
      <c r="M9" s="6">
        <v>0.91743</v>
      </c>
    </row>
    <row r="10" spans="1:13" ht="13.5">
      <c r="A10" s="76" t="s">
        <v>53</v>
      </c>
      <c r="B10" s="1">
        <v>118</v>
      </c>
      <c r="C10" s="1">
        <v>139</v>
      </c>
      <c r="D10" s="1">
        <v>257</v>
      </c>
      <c r="E10" s="1">
        <v>117</v>
      </c>
      <c r="F10" s="1">
        <v>136</v>
      </c>
      <c r="G10" s="1">
        <v>253</v>
      </c>
      <c r="H10" s="1">
        <v>1</v>
      </c>
      <c r="I10" s="1">
        <v>3</v>
      </c>
      <c r="J10" s="1">
        <v>4</v>
      </c>
      <c r="K10" s="5">
        <v>0.85</v>
      </c>
      <c r="L10" s="5">
        <v>2.21</v>
      </c>
      <c r="M10" s="6">
        <v>1.58103</v>
      </c>
    </row>
    <row r="11" spans="1:13" ht="13.5">
      <c r="A11" s="76" t="s">
        <v>54</v>
      </c>
      <c r="B11" s="1">
        <v>108</v>
      </c>
      <c r="C11" s="1">
        <v>118</v>
      </c>
      <c r="D11" s="1">
        <v>226</v>
      </c>
      <c r="E11" s="1">
        <v>107</v>
      </c>
      <c r="F11" s="1">
        <v>119</v>
      </c>
      <c r="G11" s="1">
        <v>226</v>
      </c>
      <c r="H11" s="1">
        <v>1</v>
      </c>
      <c r="I11" s="1">
        <v>-1</v>
      </c>
      <c r="J11" s="1">
        <v>0</v>
      </c>
      <c r="K11" s="5">
        <v>0.93</v>
      </c>
      <c r="L11" s="5">
        <v>-0.84</v>
      </c>
      <c r="M11" s="6">
        <v>0</v>
      </c>
    </row>
    <row r="12" spans="1:13" ht="13.5">
      <c r="A12" s="76" t="s">
        <v>55</v>
      </c>
      <c r="B12" s="1">
        <v>90</v>
      </c>
      <c r="C12" s="1">
        <v>137</v>
      </c>
      <c r="D12" s="1">
        <v>227</v>
      </c>
      <c r="E12" s="1">
        <v>91</v>
      </c>
      <c r="F12" s="1">
        <v>138</v>
      </c>
      <c r="G12" s="1">
        <v>229</v>
      </c>
      <c r="H12" s="1">
        <v>-1</v>
      </c>
      <c r="I12" s="1">
        <v>-1</v>
      </c>
      <c r="J12" s="1">
        <v>-2</v>
      </c>
      <c r="K12" s="5">
        <v>-1.1</v>
      </c>
      <c r="L12" s="5">
        <v>-0.72</v>
      </c>
      <c r="M12" s="6">
        <v>-0.87336</v>
      </c>
    </row>
    <row r="13" spans="1:13" ht="13.5">
      <c r="A13" s="76" t="s">
        <v>56</v>
      </c>
      <c r="B13" s="1">
        <v>94</v>
      </c>
      <c r="C13" s="1">
        <v>124</v>
      </c>
      <c r="D13" s="1">
        <v>218</v>
      </c>
      <c r="E13" s="1">
        <v>96</v>
      </c>
      <c r="F13" s="1">
        <v>124</v>
      </c>
      <c r="G13" s="1">
        <v>220</v>
      </c>
      <c r="H13" s="1">
        <v>-2</v>
      </c>
      <c r="I13" s="1">
        <v>0</v>
      </c>
      <c r="J13" s="1">
        <v>-2</v>
      </c>
      <c r="K13" s="5">
        <v>-2.08</v>
      </c>
      <c r="L13" s="5">
        <v>0</v>
      </c>
      <c r="M13" s="6">
        <v>-0.90909</v>
      </c>
    </row>
    <row r="14" spans="1:13" ht="13.5">
      <c r="A14" s="76" t="s">
        <v>57</v>
      </c>
      <c r="B14" s="1">
        <v>162</v>
      </c>
      <c r="C14" s="1">
        <v>182</v>
      </c>
      <c r="D14" s="1">
        <v>344</v>
      </c>
      <c r="E14" s="1">
        <v>164</v>
      </c>
      <c r="F14" s="1">
        <v>186</v>
      </c>
      <c r="G14" s="1">
        <v>350</v>
      </c>
      <c r="H14" s="1">
        <v>-2</v>
      </c>
      <c r="I14" s="1">
        <v>-4</v>
      </c>
      <c r="J14" s="1">
        <v>-6</v>
      </c>
      <c r="K14" s="5">
        <v>-1.22</v>
      </c>
      <c r="L14" s="5">
        <v>-2.15</v>
      </c>
      <c r="M14" s="6">
        <v>-1.71429</v>
      </c>
    </row>
    <row r="15" spans="1:13" ht="13.5">
      <c r="A15" s="76" t="s">
        <v>58</v>
      </c>
      <c r="B15" s="1">
        <v>336</v>
      </c>
      <c r="C15" s="1">
        <v>292</v>
      </c>
      <c r="D15" s="1">
        <v>628</v>
      </c>
      <c r="E15" s="1">
        <v>338</v>
      </c>
      <c r="F15" s="1">
        <v>291</v>
      </c>
      <c r="G15" s="1">
        <v>629</v>
      </c>
      <c r="H15" s="1">
        <v>-2</v>
      </c>
      <c r="I15" s="1">
        <v>1</v>
      </c>
      <c r="J15" s="1">
        <v>-1</v>
      </c>
      <c r="K15" s="5">
        <v>-0.59</v>
      </c>
      <c r="L15" s="5">
        <v>0.34</v>
      </c>
      <c r="M15" s="6">
        <v>-0.15898</v>
      </c>
    </row>
    <row r="16" spans="1:13" ht="13.5">
      <c r="A16" s="76" t="s">
        <v>59</v>
      </c>
      <c r="B16" s="1">
        <v>105</v>
      </c>
      <c r="C16" s="1">
        <v>131</v>
      </c>
      <c r="D16" s="1">
        <v>236</v>
      </c>
      <c r="E16" s="1">
        <v>103</v>
      </c>
      <c r="F16" s="1">
        <v>133</v>
      </c>
      <c r="G16" s="1">
        <v>236</v>
      </c>
      <c r="H16" s="1">
        <v>2</v>
      </c>
      <c r="I16" s="1">
        <v>-2</v>
      </c>
      <c r="J16" s="1">
        <v>0</v>
      </c>
      <c r="K16" s="5">
        <v>1.94</v>
      </c>
      <c r="L16" s="5">
        <v>-1.5</v>
      </c>
      <c r="M16" s="6">
        <v>0</v>
      </c>
    </row>
    <row r="17" spans="1:13" ht="13.5">
      <c r="A17" s="76" t="s">
        <v>60</v>
      </c>
      <c r="B17" s="1">
        <v>378</v>
      </c>
      <c r="C17" s="1">
        <v>318</v>
      </c>
      <c r="D17" s="1">
        <v>696</v>
      </c>
      <c r="E17" s="1">
        <v>376</v>
      </c>
      <c r="F17" s="1">
        <v>312</v>
      </c>
      <c r="G17" s="1">
        <v>688</v>
      </c>
      <c r="H17" s="1">
        <v>2</v>
      </c>
      <c r="I17" s="1">
        <v>6</v>
      </c>
      <c r="J17" s="1">
        <v>8</v>
      </c>
      <c r="K17" s="5">
        <v>0.53</v>
      </c>
      <c r="L17" s="5">
        <v>1.92</v>
      </c>
      <c r="M17" s="6">
        <v>1.16279</v>
      </c>
    </row>
    <row r="18" spans="1:13" ht="13.5">
      <c r="A18" s="77" t="s">
        <v>61</v>
      </c>
      <c r="B18" s="1">
        <v>157</v>
      </c>
      <c r="C18" s="1">
        <v>123</v>
      </c>
      <c r="D18" s="1">
        <v>280</v>
      </c>
      <c r="E18" s="1">
        <v>162</v>
      </c>
      <c r="F18" s="1">
        <v>128</v>
      </c>
      <c r="G18" s="1">
        <v>290</v>
      </c>
      <c r="H18" s="1">
        <v>-5</v>
      </c>
      <c r="I18" s="1">
        <v>-5</v>
      </c>
      <c r="J18" s="1">
        <v>-10</v>
      </c>
      <c r="K18" s="5">
        <v>-3.09</v>
      </c>
      <c r="L18" s="5">
        <v>-3.91</v>
      </c>
      <c r="M18" s="6">
        <v>-3.44828</v>
      </c>
    </row>
    <row r="19" spans="1:13" ht="13.5">
      <c r="A19" s="76" t="s">
        <v>62</v>
      </c>
      <c r="B19" s="1">
        <v>223</v>
      </c>
      <c r="C19" s="1">
        <v>197</v>
      </c>
      <c r="D19" s="1">
        <v>420</v>
      </c>
      <c r="E19" s="1">
        <v>222</v>
      </c>
      <c r="F19" s="1">
        <v>197</v>
      </c>
      <c r="G19" s="1">
        <v>419</v>
      </c>
      <c r="H19" s="1">
        <v>1</v>
      </c>
      <c r="I19" s="1">
        <v>0</v>
      </c>
      <c r="J19" s="1">
        <v>1</v>
      </c>
      <c r="K19" s="5">
        <v>0.45</v>
      </c>
      <c r="L19" s="5">
        <v>0</v>
      </c>
      <c r="M19" s="6">
        <v>0.23866</v>
      </c>
    </row>
    <row r="20" spans="1:13" ht="13.5">
      <c r="A20" s="76" t="s">
        <v>63</v>
      </c>
      <c r="B20" s="1">
        <v>101</v>
      </c>
      <c r="C20" s="1">
        <v>100</v>
      </c>
      <c r="D20" s="1">
        <v>201</v>
      </c>
      <c r="E20" s="1">
        <v>102</v>
      </c>
      <c r="F20" s="1">
        <v>102</v>
      </c>
      <c r="G20" s="1">
        <v>204</v>
      </c>
      <c r="H20" s="1">
        <v>-1</v>
      </c>
      <c r="I20" s="1">
        <v>-2</v>
      </c>
      <c r="J20" s="1">
        <v>-3</v>
      </c>
      <c r="K20" s="5">
        <v>-0.98</v>
      </c>
      <c r="L20" s="5">
        <v>-1.96</v>
      </c>
      <c r="M20" s="6">
        <v>-1.47059</v>
      </c>
    </row>
    <row r="21" spans="1:13" ht="13.5">
      <c r="A21" s="76" t="s">
        <v>64</v>
      </c>
      <c r="B21" s="1">
        <v>73</v>
      </c>
      <c r="C21" s="1">
        <v>64</v>
      </c>
      <c r="D21" s="1">
        <v>137</v>
      </c>
      <c r="E21" s="1">
        <v>74</v>
      </c>
      <c r="F21" s="1">
        <v>66</v>
      </c>
      <c r="G21" s="1">
        <v>140</v>
      </c>
      <c r="H21" s="1">
        <v>-1</v>
      </c>
      <c r="I21" s="1">
        <v>-2</v>
      </c>
      <c r="J21" s="1">
        <v>-3</v>
      </c>
      <c r="K21" s="5">
        <v>-1.35</v>
      </c>
      <c r="L21" s="5">
        <v>-3.03</v>
      </c>
      <c r="M21" s="6">
        <v>-2.14286</v>
      </c>
    </row>
    <row r="22" spans="1:13" ht="13.5">
      <c r="A22" s="76" t="s">
        <v>65</v>
      </c>
      <c r="B22" s="1">
        <v>45</v>
      </c>
      <c r="C22" s="1">
        <v>60</v>
      </c>
      <c r="D22" s="1">
        <v>105</v>
      </c>
      <c r="E22" s="1">
        <v>45</v>
      </c>
      <c r="F22" s="1">
        <v>61</v>
      </c>
      <c r="G22" s="1">
        <v>106</v>
      </c>
      <c r="H22" s="1">
        <v>0</v>
      </c>
      <c r="I22" s="1">
        <v>-1</v>
      </c>
      <c r="J22" s="1">
        <v>-1</v>
      </c>
      <c r="K22" s="5">
        <v>0</v>
      </c>
      <c r="L22" s="5">
        <v>-1.64</v>
      </c>
      <c r="M22" s="6">
        <v>-0.9434</v>
      </c>
    </row>
    <row r="23" spans="1:13" ht="13.5">
      <c r="A23" s="76" t="s">
        <v>66</v>
      </c>
      <c r="B23" s="1">
        <v>2709</v>
      </c>
      <c r="C23" s="1">
        <v>2681</v>
      </c>
      <c r="D23" s="1">
        <v>5390</v>
      </c>
      <c r="E23" s="1">
        <v>2725</v>
      </c>
      <c r="F23" s="1">
        <v>2682</v>
      </c>
      <c r="G23" s="1">
        <v>5407</v>
      </c>
      <c r="H23" s="1">
        <v>-16</v>
      </c>
      <c r="I23" s="1">
        <v>-1</v>
      </c>
      <c r="J23" s="1">
        <v>-17</v>
      </c>
      <c r="K23" s="5">
        <v>-0.59</v>
      </c>
      <c r="L23" s="5">
        <v>-0.04</v>
      </c>
      <c r="M23" s="6">
        <v>-0.31441</v>
      </c>
    </row>
    <row r="24" spans="1:13" ht="13.5">
      <c r="A24" s="76" t="s">
        <v>67</v>
      </c>
      <c r="B24" s="1">
        <v>83</v>
      </c>
      <c r="C24" s="1">
        <v>84</v>
      </c>
      <c r="D24" s="1">
        <v>167</v>
      </c>
      <c r="E24" s="1">
        <v>88</v>
      </c>
      <c r="F24" s="1">
        <v>85</v>
      </c>
      <c r="G24" s="1">
        <v>173</v>
      </c>
      <c r="H24" s="1">
        <v>-5</v>
      </c>
      <c r="I24" s="1">
        <v>-1</v>
      </c>
      <c r="J24" s="1">
        <v>-6</v>
      </c>
      <c r="K24" s="5">
        <v>-5.68</v>
      </c>
      <c r="L24" s="5">
        <v>-1.18</v>
      </c>
      <c r="M24" s="6">
        <v>-3.46821</v>
      </c>
    </row>
    <row r="25" spans="1:13" ht="13.5">
      <c r="A25" s="76" t="s">
        <v>68</v>
      </c>
      <c r="B25" s="1">
        <v>110</v>
      </c>
      <c r="C25" s="1">
        <v>84</v>
      </c>
      <c r="D25" s="1">
        <v>194</v>
      </c>
      <c r="E25" s="1">
        <v>112</v>
      </c>
      <c r="F25" s="1">
        <v>84</v>
      </c>
      <c r="G25" s="1">
        <v>196</v>
      </c>
      <c r="H25" s="1">
        <v>-2</v>
      </c>
      <c r="I25" s="1">
        <v>0</v>
      </c>
      <c r="J25" s="1">
        <v>-2</v>
      </c>
      <c r="K25" s="5">
        <v>-1.79</v>
      </c>
      <c r="L25" s="5">
        <v>0</v>
      </c>
      <c r="M25" s="6">
        <v>-1.02041</v>
      </c>
    </row>
    <row r="26" spans="1:13" ht="13.5">
      <c r="A26" s="76" t="s">
        <v>69</v>
      </c>
      <c r="B26" s="1">
        <v>227</v>
      </c>
      <c r="C26" s="1">
        <v>209</v>
      </c>
      <c r="D26" s="1">
        <v>436</v>
      </c>
      <c r="E26" s="1">
        <v>239</v>
      </c>
      <c r="F26" s="1">
        <v>214</v>
      </c>
      <c r="G26" s="1">
        <v>453</v>
      </c>
      <c r="H26" s="1">
        <v>-12</v>
      </c>
      <c r="I26" s="1">
        <v>-5</v>
      </c>
      <c r="J26" s="1">
        <v>-17</v>
      </c>
      <c r="K26" s="5">
        <v>-5.02</v>
      </c>
      <c r="L26" s="5">
        <v>-2.34</v>
      </c>
      <c r="M26" s="6">
        <v>-3.75276</v>
      </c>
    </row>
    <row r="27" spans="1:13" ht="13.5">
      <c r="A27" s="76" t="s">
        <v>70</v>
      </c>
      <c r="B27" s="1">
        <v>184</v>
      </c>
      <c r="C27" s="1">
        <v>149</v>
      </c>
      <c r="D27" s="1">
        <v>333</v>
      </c>
      <c r="E27" s="1">
        <v>184</v>
      </c>
      <c r="F27" s="1">
        <v>142</v>
      </c>
      <c r="G27" s="1">
        <v>326</v>
      </c>
      <c r="H27" s="1">
        <v>0</v>
      </c>
      <c r="I27" s="1">
        <v>7</v>
      </c>
      <c r="J27" s="1">
        <v>7</v>
      </c>
      <c r="K27" s="5">
        <v>0</v>
      </c>
      <c r="L27" s="5">
        <v>4.93</v>
      </c>
      <c r="M27" s="6">
        <v>2.14724</v>
      </c>
    </row>
    <row r="28" spans="1:13" ht="13.5">
      <c r="A28" s="76" t="s">
        <v>71</v>
      </c>
      <c r="B28" s="1">
        <v>273</v>
      </c>
      <c r="C28" s="1">
        <v>186</v>
      </c>
      <c r="D28" s="1">
        <v>459</v>
      </c>
      <c r="E28" s="1">
        <v>274</v>
      </c>
      <c r="F28" s="1">
        <v>191</v>
      </c>
      <c r="G28" s="1">
        <v>465</v>
      </c>
      <c r="H28" s="1">
        <v>-1</v>
      </c>
      <c r="I28" s="1">
        <v>-5</v>
      </c>
      <c r="J28" s="1">
        <v>-6</v>
      </c>
      <c r="K28" s="5">
        <v>-0.36</v>
      </c>
      <c r="L28" s="5">
        <v>-2.62</v>
      </c>
      <c r="M28" s="6">
        <v>-1.29032</v>
      </c>
    </row>
    <row r="29" spans="1:13" ht="13.5">
      <c r="A29" s="76" t="s">
        <v>72</v>
      </c>
      <c r="B29" s="1">
        <v>153</v>
      </c>
      <c r="C29" s="1">
        <v>151</v>
      </c>
      <c r="D29" s="1">
        <v>304</v>
      </c>
      <c r="E29" s="1">
        <v>154</v>
      </c>
      <c r="F29" s="1">
        <v>150</v>
      </c>
      <c r="G29" s="1">
        <v>304</v>
      </c>
      <c r="H29" s="1">
        <v>-1</v>
      </c>
      <c r="I29" s="1">
        <v>1</v>
      </c>
      <c r="J29" s="1">
        <v>0</v>
      </c>
      <c r="K29" s="5">
        <v>-0.65</v>
      </c>
      <c r="L29" s="5">
        <v>0.67</v>
      </c>
      <c r="M29" s="6">
        <v>0</v>
      </c>
    </row>
    <row r="30" spans="1:13" ht="13.5">
      <c r="A30" s="76" t="s">
        <v>73</v>
      </c>
      <c r="B30" s="1">
        <v>168</v>
      </c>
      <c r="C30" s="1">
        <v>177</v>
      </c>
      <c r="D30" s="1">
        <v>345</v>
      </c>
      <c r="E30" s="1">
        <v>166</v>
      </c>
      <c r="F30" s="1">
        <v>177</v>
      </c>
      <c r="G30" s="1">
        <v>343</v>
      </c>
      <c r="H30" s="1">
        <v>2</v>
      </c>
      <c r="I30" s="1">
        <v>0</v>
      </c>
      <c r="J30" s="1">
        <v>2</v>
      </c>
      <c r="K30" s="5">
        <v>1.2</v>
      </c>
      <c r="L30" s="5">
        <v>0</v>
      </c>
      <c r="M30" s="6">
        <v>0.58309</v>
      </c>
    </row>
    <row r="31" spans="1:13" ht="13.5">
      <c r="A31" s="76" t="s">
        <v>74</v>
      </c>
      <c r="B31" s="1">
        <v>1198</v>
      </c>
      <c r="C31" s="1">
        <v>1040</v>
      </c>
      <c r="D31" s="1">
        <v>2238</v>
      </c>
      <c r="E31" s="1">
        <v>1217</v>
      </c>
      <c r="F31" s="1">
        <v>1043</v>
      </c>
      <c r="G31" s="1">
        <v>2260</v>
      </c>
      <c r="H31" s="1">
        <v>-19</v>
      </c>
      <c r="I31" s="1">
        <v>-3</v>
      </c>
      <c r="J31" s="1">
        <v>-22</v>
      </c>
      <c r="K31" s="5">
        <v>-1.56</v>
      </c>
      <c r="L31" s="5">
        <v>-0.29</v>
      </c>
      <c r="M31" s="6">
        <v>-0.97345</v>
      </c>
    </row>
    <row r="32" spans="1:13" ht="13.5">
      <c r="A32" s="76" t="s">
        <v>295</v>
      </c>
      <c r="B32" s="1">
        <v>51</v>
      </c>
      <c r="C32" s="1">
        <v>69</v>
      </c>
      <c r="D32" s="1">
        <v>120</v>
      </c>
      <c r="E32" s="1">
        <v>51</v>
      </c>
      <c r="F32" s="1">
        <v>65</v>
      </c>
      <c r="G32" s="1">
        <v>116</v>
      </c>
      <c r="H32" s="1">
        <v>0</v>
      </c>
      <c r="I32" s="1">
        <v>4</v>
      </c>
      <c r="J32" s="1">
        <v>4</v>
      </c>
      <c r="K32" s="5">
        <v>0</v>
      </c>
      <c r="L32" s="5">
        <v>6.15</v>
      </c>
      <c r="M32" s="6">
        <v>3.44828</v>
      </c>
    </row>
    <row r="33" spans="1:13" ht="13.5">
      <c r="A33" s="76" t="s">
        <v>296</v>
      </c>
      <c r="B33" s="1">
        <v>74</v>
      </c>
      <c r="C33" s="1">
        <v>91</v>
      </c>
      <c r="D33" s="1">
        <v>165</v>
      </c>
      <c r="E33" s="1">
        <v>74</v>
      </c>
      <c r="F33" s="1">
        <v>89</v>
      </c>
      <c r="G33" s="1">
        <v>163</v>
      </c>
      <c r="H33" s="1">
        <v>0</v>
      </c>
      <c r="I33" s="1">
        <v>2</v>
      </c>
      <c r="J33" s="1">
        <v>2</v>
      </c>
      <c r="K33" s="5">
        <v>0</v>
      </c>
      <c r="L33" s="5">
        <v>2.25</v>
      </c>
      <c r="M33" s="6">
        <v>1.22699</v>
      </c>
    </row>
    <row r="34" spans="1:13" ht="13.5">
      <c r="A34" s="76" t="s">
        <v>297</v>
      </c>
      <c r="B34" s="1">
        <v>206</v>
      </c>
      <c r="C34" s="1">
        <v>198</v>
      </c>
      <c r="D34" s="1">
        <v>404</v>
      </c>
      <c r="E34" s="1">
        <v>208</v>
      </c>
      <c r="F34" s="1">
        <v>199</v>
      </c>
      <c r="G34" s="1">
        <v>407</v>
      </c>
      <c r="H34" s="1">
        <v>-2</v>
      </c>
      <c r="I34" s="1">
        <v>-1</v>
      </c>
      <c r="J34" s="1">
        <v>-3</v>
      </c>
      <c r="K34" s="5">
        <v>-0.96</v>
      </c>
      <c r="L34" s="5">
        <v>-0.5</v>
      </c>
      <c r="M34" s="6">
        <v>-0.7371</v>
      </c>
    </row>
    <row r="35" spans="1:13" ht="13.5">
      <c r="A35" s="76" t="s">
        <v>298</v>
      </c>
      <c r="B35" s="1">
        <v>331</v>
      </c>
      <c r="C35" s="1">
        <v>358</v>
      </c>
      <c r="D35" s="1">
        <v>689</v>
      </c>
      <c r="E35" s="1">
        <v>333</v>
      </c>
      <c r="F35" s="1">
        <v>353</v>
      </c>
      <c r="G35" s="86">
        <v>686</v>
      </c>
      <c r="H35" s="1">
        <v>-2</v>
      </c>
      <c r="I35" s="1">
        <v>5</v>
      </c>
      <c r="J35" s="86">
        <v>3</v>
      </c>
      <c r="K35" s="5">
        <v>-0.6</v>
      </c>
      <c r="L35" s="5">
        <v>1.42</v>
      </c>
      <c r="M35" s="6">
        <v>0.43732</v>
      </c>
    </row>
    <row r="36" spans="1:13" ht="13.5">
      <c r="A36" s="76" t="s">
        <v>75</v>
      </c>
      <c r="B36" s="1">
        <v>124</v>
      </c>
      <c r="C36" s="1">
        <v>264</v>
      </c>
      <c r="D36" s="1">
        <v>388</v>
      </c>
      <c r="E36" s="1">
        <v>128</v>
      </c>
      <c r="F36" s="1">
        <v>264</v>
      </c>
      <c r="G36" s="1">
        <v>392</v>
      </c>
      <c r="H36" s="1">
        <v>-4</v>
      </c>
      <c r="I36" s="1">
        <v>0</v>
      </c>
      <c r="J36" s="1">
        <v>-4</v>
      </c>
      <c r="K36" s="5">
        <v>-3.13</v>
      </c>
      <c r="L36" s="5">
        <v>0</v>
      </c>
      <c r="M36" s="6">
        <v>-1.02041</v>
      </c>
    </row>
    <row r="37" spans="1:13" ht="13.5">
      <c r="A37" s="76" t="s">
        <v>76</v>
      </c>
      <c r="B37" s="1">
        <v>110</v>
      </c>
      <c r="C37" s="1">
        <v>101</v>
      </c>
      <c r="D37" s="1">
        <v>211</v>
      </c>
      <c r="E37" s="1">
        <v>109</v>
      </c>
      <c r="F37" s="1">
        <v>102</v>
      </c>
      <c r="G37" s="1">
        <v>211</v>
      </c>
      <c r="H37" s="1">
        <v>1</v>
      </c>
      <c r="I37" s="1">
        <v>-1</v>
      </c>
      <c r="J37" s="1">
        <v>0</v>
      </c>
      <c r="K37" s="5">
        <v>0.92</v>
      </c>
      <c r="L37" s="5">
        <v>-0.98</v>
      </c>
      <c r="M37" s="6">
        <v>0</v>
      </c>
    </row>
    <row r="38" spans="1:13" ht="13.5">
      <c r="A38" s="76" t="s">
        <v>77</v>
      </c>
      <c r="B38" s="1">
        <v>166</v>
      </c>
      <c r="C38" s="1">
        <v>216</v>
      </c>
      <c r="D38" s="1">
        <v>382</v>
      </c>
      <c r="E38" s="1">
        <v>162</v>
      </c>
      <c r="F38" s="1">
        <v>216</v>
      </c>
      <c r="G38" s="1">
        <v>378</v>
      </c>
      <c r="H38" s="1">
        <v>4</v>
      </c>
      <c r="I38" s="1">
        <v>0</v>
      </c>
      <c r="J38" s="1">
        <v>4</v>
      </c>
      <c r="K38" s="5">
        <v>2.47</v>
      </c>
      <c r="L38" s="5">
        <v>0</v>
      </c>
      <c r="M38" s="6">
        <v>1.0582</v>
      </c>
    </row>
    <row r="39" spans="1:13" ht="13.5">
      <c r="A39" s="76" t="s">
        <v>78</v>
      </c>
      <c r="B39" s="1">
        <v>253</v>
      </c>
      <c r="C39" s="1">
        <v>282</v>
      </c>
      <c r="D39" s="1">
        <v>535</v>
      </c>
      <c r="E39" s="1">
        <v>272</v>
      </c>
      <c r="F39" s="1">
        <v>290</v>
      </c>
      <c r="G39" s="1">
        <v>562</v>
      </c>
      <c r="H39" s="1">
        <v>-19</v>
      </c>
      <c r="I39" s="1">
        <v>-8</v>
      </c>
      <c r="J39" s="1">
        <v>-27</v>
      </c>
      <c r="K39" s="5">
        <v>-6.99</v>
      </c>
      <c r="L39" s="5">
        <v>-2.76</v>
      </c>
      <c r="M39" s="6">
        <v>-4.80427</v>
      </c>
    </row>
    <row r="40" spans="1:13" ht="13.5">
      <c r="A40" s="76" t="s">
        <v>79</v>
      </c>
      <c r="B40" s="1">
        <v>56</v>
      </c>
      <c r="C40" s="1">
        <v>72</v>
      </c>
      <c r="D40" s="1">
        <v>128</v>
      </c>
      <c r="E40" s="1">
        <v>56</v>
      </c>
      <c r="F40" s="1">
        <v>72</v>
      </c>
      <c r="G40" s="1">
        <v>128</v>
      </c>
      <c r="H40" s="1">
        <v>0</v>
      </c>
      <c r="I40" s="1">
        <v>0</v>
      </c>
      <c r="J40" s="1">
        <v>0</v>
      </c>
      <c r="K40" s="5">
        <v>0</v>
      </c>
      <c r="L40" s="5">
        <v>0</v>
      </c>
      <c r="M40" s="6">
        <v>0</v>
      </c>
    </row>
    <row r="41" spans="1:13" ht="13.5">
      <c r="A41" s="76" t="s">
        <v>80</v>
      </c>
      <c r="B41" s="1">
        <v>120</v>
      </c>
      <c r="C41" s="1">
        <v>143</v>
      </c>
      <c r="D41" s="1">
        <v>263</v>
      </c>
      <c r="E41" s="1">
        <v>122</v>
      </c>
      <c r="F41" s="1">
        <v>142</v>
      </c>
      <c r="G41" s="1">
        <v>264</v>
      </c>
      <c r="H41" s="1">
        <v>-2</v>
      </c>
      <c r="I41" s="1">
        <v>1</v>
      </c>
      <c r="J41" s="1">
        <v>-1</v>
      </c>
      <c r="K41" s="5">
        <v>-1.64</v>
      </c>
      <c r="L41" s="5">
        <v>0.7</v>
      </c>
      <c r="M41" s="6">
        <v>-0.37879</v>
      </c>
    </row>
    <row r="42" spans="1:13" ht="13.5">
      <c r="A42" s="76" t="s">
        <v>81</v>
      </c>
      <c r="B42" s="1">
        <v>51</v>
      </c>
      <c r="C42" s="1">
        <v>82</v>
      </c>
      <c r="D42" s="1">
        <v>133</v>
      </c>
      <c r="E42" s="1">
        <v>49</v>
      </c>
      <c r="F42" s="1">
        <v>79</v>
      </c>
      <c r="G42" s="1">
        <v>128</v>
      </c>
      <c r="H42" s="1">
        <v>2</v>
      </c>
      <c r="I42" s="1">
        <v>3</v>
      </c>
      <c r="J42" s="1">
        <v>5</v>
      </c>
      <c r="K42" s="5">
        <v>4.08</v>
      </c>
      <c r="L42" s="5">
        <v>3.8</v>
      </c>
      <c r="M42" s="6">
        <v>3.90625</v>
      </c>
    </row>
    <row r="43" spans="1:13" ht="13.5">
      <c r="A43" s="76" t="s">
        <v>82</v>
      </c>
      <c r="B43" s="1">
        <v>13</v>
      </c>
      <c r="C43" s="1">
        <v>31</v>
      </c>
      <c r="D43" s="1">
        <v>44</v>
      </c>
      <c r="E43" s="1">
        <v>13</v>
      </c>
      <c r="F43" s="1">
        <v>31</v>
      </c>
      <c r="G43" s="1">
        <v>44</v>
      </c>
      <c r="H43" s="1">
        <v>0</v>
      </c>
      <c r="I43" s="1">
        <v>0</v>
      </c>
      <c r="J43" s="1">
        <v>0</v>
      </c>
      <c r="K43" s="5">
        <v>0</v>
      </c>
      <c r="L43" s="5">
        <v>0</v>
      </c>
      <c r="M43" s="6">
        <v>0</v>
      </c>
    </row>
    <row r="44" spans="1:13" ht="13.5">
      <c r="A44" s="79" t="s">
        <v>83</v>
      </c>
      <c r="B44" s="1">
        <v>55</v>
      </c>
      <c r="C44" s="1">
        <v>44</v>
      </c>
      <c r="D44" s="1">
        <v>99</v>
      </c>
      <c r="E44" s="1">
        <v>59</v>
      </c>
      <c r="F44" s="1">
        <v>47</v>
      </c>
      <c r="G44" s="1">
        <v>106</v>
      </c>
      <c r="H44" s="1">
        <v>-4</v>
      </c>
      <c r="I44" s="1">
        <v>-3</v>
      </c>
      <c r="J44" s="1">
        <v>-7</v>
      </c>
      <c r="K44" s="5">
        <v>-6.78</v>
      </c>
      <c r="L44" s="5">
        <v>-6.38</v>
      </c>
      <c r="M44" s="6">
        <v>-6.60377</v>
      </c>
    </row>
    <row r="45" spans="1:13" ht="13.5">
      <c r="A45" s="80" t="s">
        <v>84</v>
      </c>
      <c r="B45" s="1">
        <v>89</v>
      </c>
      <c r="C45" s="1">
        <v>84</v>
      </c>
      <c r="D45" s="1">
        <v>173</v>
      </c>
      <c r="E45" s="1">
        <v>93</v>
      </c>
      <c r="F45" s="1">
        <v>84</v>
      </c>
      <c r="G45" s="1">
        <v>177</v>
      </c>
      <c r="H45" s="1">
        <v>-4</v>
      </c>
      <c r="I45" s="1">
        <v>0</v>
      </c>
      <c r="J45" s="1">
        <v>-4</v>
      </c>
      <c r="K45" s="5">
        <v>-4.3</v>
      </c>
      <c r="L45" s="5">
        <v>0</v>
      </c>
      <c r="M45" s="6">
        <v>-2.25989</v>
      </c>
    </row>
    <row r="46" spans="1:13" ht="13.5">
      <c r="A46" s="76" t="s">
        <v>85</v>
      </c>
      <c r="B46" s="1">
        <v>101</v>
      </c>
      <c r="C46" s="1">
        <v>104</v>
      </c>
      <c r="D46" s="1">
        <v>205</v>
      </c>
      <c r="E46" s="1">
        <v>97</v>
      </c>
      <c r="F46" s="1">
        <v>107</v>
      </c>
      <c r="G46" s="1">
        <v>204</v>
      </c>
      <c r="H46" s="1">
        <v>4</v>
      </c>
      <c r="I46" s="1">
        <v>-3</v>
      </c>
      <c r="J46" s="1">
        <v>1</v>
      </c>
      <c r="K46" s="5">
        <v>4.12</v>
      </c>
      <c r="L46" s="5">
        <v>-2.8</v>
      </c>
      <c r="M46" s="6">
        <v>0.4902</v>
      </c>
    </row>
    <row r="47" spans="1:13" ht="13.5">
      <c r="A47" s="76" t="s">
        <v>86</v>
      </c>
      <c r="B47" s="1">
        <v>25</v>
      </c>
      <c r="C47" s="1">
        <v>32</v>
      </c>
      <c r="D47" s="1">
        <v>57</v>
      </c>
      <c r="E47" s="1">
        <v>28</v>
      </c>
      <c r="F47" s="1">
        <v>34</v>
      </c>
      <c r="G47" s="1">
        <v>62</v>
      </c>
      <c r="H47" s="1">
        <v>-3</v>
      </c>
      <c r="I47" s="1">
        <v>-2</v>
      </c>
      <c r="J47" s="1">
        <v>-5</v>
      </c>
      <c r="K47" s="5">
        <v>-10.71</v>
      </c>
      <c r="L47" s="5">
        <v>-5.88</v>
      </c>
      <c r="M47" s="6">
        <v>-8.06452</v>
      </c>
    </row>
    <row r="48" spans="1:13" ht="13.5">
      <c r="A48" s="76" t="s">
        <v>87</v>
      </c>
      <c r="B48" s="1">
        <v>57</v>
      </c>
      <c r="C48" s="1">
        <v>61</v>
      </c>
      <c r="D48" s="1">
        <v>118</v>
      </c>
      <c r="E48" s="1">
        <v>57</v>
      </c>
      <c r="F48" s="1">
        <v>61</v>
      </c>
      <c r="G48" s="1">
        <v>118</v>
      </c>
      <c r="H48" s="1">
        <v>0</v>
      </c>
      <c r="I48" s="1">
        <v>0</v>
      </c>
      <c r="J48" s="1">
        <v>0</v>
      </c>
      <c r="K48" s="5">
        <v>0</v>
      </c>
      <c r="L48" s="5">
        <v>0</v>
      </c>
      <c r="M48" s="6">
        <v>0</v>
      </c>
    </row>
    <row r="49" spans="1:13" ht="13.5">
      <c r="A49" s="76" t="s">
        <v>88</v>
      </c>
      <c r="B49" s="1">
        <v>54</v>
      </c>
      <c r="C49" s="1">
        <v>64</v>
      </c>
      <c r="D49" s="1">
        <v>118</v>
      </c>
      <c r="E49" s="1">
        <v>61</v>
      </c>
      <c r="F49" s="1">
        <v>68</v>
      </c>
      <c r="G49" s="1">
        <v>129</v>
      </c>
      <c r="H49" s="1">
        <v>-7</v>
      </c>
      <c r="I49" s="1">
        <v>-4</v>
      </c>
      <c r="J49" s="1">
        <v>-11</v>
      </c>
      <c r="K49" s="5">
        <v>-11.48</v>
      </c>
      <c r="L49" s="5">
        <v>-5.88</v>
      </c>
      <c r="M49" s="6">
        <v>-8.52713</v>
      </c>
    </row>
    <row r="50" spans="1:13" ht="13.5">
      <c r="A50" s="76" t="s">
        <v>89</v>
      </c>
      <c r="B50" s="1">
        <v>13</v>
      </c>
      <c r="C50" s="1">
        <v>14</v>
      </c>
      <c r="D50" s="1">
        <v>27</v>
      </c>
      <c r="E50" s="1">
        <v>14</v>
      </c>
      <c r="F50" s="1">
        <v>14</v>
      </c>
      <c r="G50" s="1">
        <v>28</v>
      </c>
      <c r="H50" s="1">
        <v>-1</v>
      </c>
      <c r="I50" s="1">
        <v>0</v>
      </c>
      <c r="J50" s="1">
        <v>-1</v>
      </c>
      <c r="K50" s="5">
        <v>-7.14</v>
      </c>
      <c r="L50" s="5">
        <v>0</v>
      </c>
      <c r="M50" s="6">
        <v>-3.57143</v>
      </c>
    </row>
    <row r="51" spans="1:13" ht="13.5">
      <c r="A51" s="76" t="s">
        <v>90</v>
      </c>
      <c r="B51" s="1">
        <v>32</v>
      </c>
      <c r="C51" s="1">
        <v>48</v>
      </c>
      <c r="D51" s="1">
        <v>80</v>
      </c>
      <c r="E51" s="1">
        <v>33</v>
      </c>
      <c r="F51" s="1">
        <v>49</v>
      </c>
      <c r="G51" s="1">
        <v>82</v>
      </c>
      <c r="H51" s="1">
        <v>-1</v>
      </c>
      <c r="I51" s="1">
        <v>-1</v>
      </c>
      <c r="J51" s="1">
        <v>-2</v>
      </c>
      <c r="K51" s="5">
        <v>-3.03</v>
      </c>
      <c r="L51" s="5">
        <v>-2.04</v>
      </c>
      <c r="M51" s="6">
        <v>-2.43902</v>
      </c>
    </row>
    <row r="52" spans="1:13" ht="13.5">
      <c r="A52" s="76" t="s">
        <v>91</v>
      </c>
      <c r="B52" s="1">
        <v>22</v>
      </c>
      <c r="C52" s="1">
        <v>42</v>
      </c>
      <c r="D52" s="1">
        <v>64</v>
      </c>
      <c r="E52" s="1">
        <v>21</v>
      </c>
      <c r="F52" s="1">
        <v>43</v>
      </c>
      <c r="G52" s="1">
        <v>64</v>
      </c>
      <c r="H52" s="1">
        <v>1</v>
      </c>
      <c r="I52" s="1">
        <v>-1</v>
      </c>
      <c r="J52" s="1">
        <v>0</v>
      </c>
      <c r="K52" s="5">
        <v>4.76</v>
      </c>
      <c r="L52" s="5">
        <v>-2.33</v>
      </c>
      <c r="M52" s="6">
        <v>0</v>
      </c>
    </row>
    <row r="53" spans="1:13" ht="13.5">
      <c r="A53" s="76" t="s">
        <v>92</v>
      </c>
      <c r="B53" s="1">
        <v>14</v>
      </c>
      <c r="C53" s="1">
        <v>22</v>
      </c>
      <c r="D53" s="1">
        <v>36</v>
      </c>
      <c r="E53" s="1">
        <v>13</v>
      </c>
      <c r="F53" s="1">
        <v>22</v>
      </c>
      <c r="G53" s="1">
        <v>35</v>
      </c>
      <c r="H53" s="1">
        <v>1</v>
      </c>
      <c r="I53" s="1">
        <v>0</v>
      </c>
      <c r="J53" s="1">
        <v>1</v>
      </c>
      <c r="K53" s="5">
        <v>7.69</v>
      </c>
      <c r="L53" s="5">
        <v>0</v>
      </c>
      <c r="M53" s="6">
        <v>2.85714</v>
      </c>
    </row>
    <row r="54" spans="1:13" ht="13.5">
      <c r="A54" s="76" t="s">
        <v>93</v>
      </c>
      <c r="B54" s="1">
        <v>30</v>
      </c>
      <c r="C54" s="1">
        <v>46</v>
      </c>
      <c r="D54" s="1">
        <v>76</v>
      </c>
      <c r="E54" s="1">
        <v>32</v>
      </c>
      <c r="F54" s="1">
        <v>46</v>
      </c>
      <c r="G54" s="1">
        <v>78</v>
      </c>
      <c r="H54" s="1">
        <v>-2</v>
      </c>
      <c r="I54" s="1">
        <v>0</v>
      </c>
      <c r="J54" s="1">
        <v>-2</v>
      </c>
      <c r="K54" s="5">
        <v>-6.25</v>
      </c>
      <c r="L54" s="5">
        <v>0</v>
      </c>
      <c r="M54" s="6">
        <v>-2.5641</v>
      </c>
    </row>
    <row r="55" spans="1:13" ht="13.5">
      <c r="A55" s="76" t="s">
        <v>94</v>
      </c>
      <c r="B55" s="1">
        <v>14</v>
      </c>
      <c r="C55" s="1">
        <v>17</v>
      </c>
      <c r="D55" s="1">
        <v>31</v>
      </c>
      <c r="E55" s="1">
        <v>13</v>
      </c>
      <c r="F55" s="1">
        <v>16</v>
      </c>
      <c r="G55" s="1">
        <v>29</v>
      </c>
      <c r="H55" s="1">
        <v>1</v>
      </c>
      <c r="I55" s="1">
        <v>1</v>
      </c>
      <c r="J55" s="1">
        <v>2</v>
      </c>
      <c r="K55" s="5">
        <v>7.69</v>
      </c>
      <c r="L55" s="5">
        <v>6.25</v>
      </c>
      <c r="M55" s="6">
        <v>6.89655</v>
      </c>
    </row>
    <row r="56" spans="1:13" ht="13.5">
      <c r="A56" s="76" t="s">
        <v>95</v>
      </c>
      <c r="B56" s="1">
        <v>44</v>
      </c>
      <c r="C56" s="1">
        <v>63</v>
      </c>
      <c r="D56" s="1">
        <v>107</v>
      </c>
      <c r="E56" s="1">
        <v>45</v>
      </c>
      <c r="F56" s="1">
        <v>62</v>
      </c>
      <c r="G56" s="1">
        <v>107</v>
      </c>
      <c r="H56" s="1">
        <v>-1</v>
      </c>
      <c r="I56" s="1">
        <v>1</v>
      </c>
      <c r="J56" s="1">
        <v>0</v>
      </c>
      <c r="K56" s="5">
        <v>-2.22</v>
      </c>
      <c r="L56" s="5">
        <v>1.61</v>
      </c>
      <c r="M56" s="6">
        <v>0</v>
      </c>
    </row>
    <row r="57" spans="1:13" ht="13.5">
      <c r="A57" s="76" t="s">
        <v>96</v>
      </c>
      <c r="B57" s="1">
        <v>6</v>
      </c>
      <c r="C57" s="1">
        <v>4</v>
      </c>
      <c r="D57" s="1">
        <v>10</v>
      </c>
      <c r="E57" s="1">
        <v>5</v>
      </c>
      <c r="F57" s="1">
        <v>4</v>
      </c>
      <c r="G57" s="1">
        <v>9</v>
      </c>
      <c r="H57" s="1">
        <v>1</v>
      </c>
      <c r="I57" s="1">
        <v>0</v>
      </c>
      <c r="J57" s="1">
        <v>1</v>
      </c>
      <c r="K57" s="5">
        <v>20</v>
      </c>
      <c r="L57" s="5">
        <v>0</v>
      </c>
      <c r="M57" s="6">
        <v>11.11111</v>
      </c>
    </row>
    <row r="58" spans="1:13" ht="13.5">
      <c r="A58" s="76" t="s">
        <v>97</v>
      </c>
      <c r="B58" s="1">
        <v>3</v>
      </c>
      <c r="C58" s="1">
        <v>2</v>
      </c>
      <c r="D58" s="1">
        <v>5</v>
      </c>
      <c r="E58" s="1">
        <v>3</v>
      </c>
      <c r="F58" s="1">
        <v>2</v>
      </c>
      <c r="G58" s="1">
        <v>5</v>
      </c>
      <c r="H58" s="1">
        <v>0</v>
      </c>
      <c r="I58" s="1">
        <v>0</v>
      </c>
      <c r="J58" s="1">
        <v>0</v>
      </c>
      <c r="K58" s="5">
        <v>0</v>
      </c>
      <c r="L58" s="5">
        <v>0</v>
      </c>
      <c r="M58" s="6">
        <v>0</v>
      </c>
    </row>
    <row r="59" spans="1:13" ht="13.5">
      <c r="A59" s="76" t="s">
        <v>98</v>
      </c>
      <c r="B59" s="1">
        <v>7</v>
      </c>
      <c r="C59" s="1">
        <v>6</v>
      </c>
      <c r="D59" s="1">
        <v>13</v>
      </c>
      <c r="E59" s="1">
        <v>10</v>
      </c>
      <c r="F59" s="1">
        <v>6</v>
      </c>
      <c r="G59" s="1">
        <v>16</v>
      </c>
      <c r="H59" s="1">
        <v>-3</v>
      </c>
      <c r="I59" s="1">
        <v>0</v>
      </c>
      <c r="J59" s="1">
        <v>-3</v>
      </c>
      <c r="K59" s="5">
        <v>-30</v>
      </c>
      <c r="L59" s="5">
        <v>0</v>
      </c>
      <c r="M59" s="6">
        <v>-18.75</v>
      </c>
    </row>
    <row r="60" spans="1:13" ht="13.5">
      <c r="A60" s="76" t="s">
        <v>99</v>
      </c>
      <c r="B60" s="1">
        <v>1</v>
      </c>
      <c r="C60" s="1">
        <v>3</v>
      </c>
      <c r="D60" s="1">
        <v>4</v>
      </c>
      <c r="E60" s="1">
        <v>1</v>
      </c>
      <c r="F60" s="1">
        <v>3</v>
      </c>
      <c r="G60" s="1">
        <v>4</v>
      </c>
      <c r="H60" s="1">
        <v>0</v>
      </c>
      <c r="I60" s="1">
        <v>0</v>
      </c>
      <c r="J60" s="1">
        <v>0</v>
      </c>
      <c r="K60" s="5">
        <v>0</v>
      </c>
      <c r="L60" s="5">
        <v>0</v>
      </c>
      <c r="M60" s="6">
        <v>0</v>
      </c>
    </row>
    <row r="61" spans="1:13" ht="13.5">
      <c r="A61" s="76" t="s">
        <v>100</v>
      </c>
      <c r="B61" s="1">
        <v>7</v>
      </c>
      <c r="C61" s="1">
        <v>11</v>
      </c>
      <c r="D61" s="1">
        <v>18</v>
      </c>
      <c r="E61" s="1">
        <v>7</v>
      </c>
      <c r="F61" s="1">
        <v>10</v>
      </c>
      <c r="G61" s="1">
        <v>17</v>
      </c>
      <c r="H61" s="1">
        <v>0</v>
      </c>
      <c r="I61" s="1">
        <v>1</v>
      </c>
      <c r="J61" s="1">
        <v>1</v>
      </c>
      <c r="K61" s="5">
        <v>0</v>
      </c>
      <c r="L61" s="5">
        <v>10</v>
      </c>
      <c r="M61" s="6">
        <v>5.88235</v>
      </c>
    </row>
    <row r="62" spans="1:13" ht="13.5">
      <c r="A62" s="76" t="s">
        <v>101</v>
      </c>
      <c r="B62" s="1">
        <v>24</v>
      </c>
      <c r="C62" s="1">
        <v>26</v>
      </c>
      <c r="D62" s="1">
        <v>50</v>
      </c>
      <c r="E62" s="1">
        <v>26</v>
      </c>
      <c r="F62" s="1">
        <v>25</v>
      </c>
      <c r="G62" s="1">
        <v>51</v>
      </c>
      <c r="H62" s="1">
        <v>-2</v>
      </c>
      <c r="I62" s="1">
        <v>1</v>
      </c>
      <c r="J62" s="1">
        <v>-1</v>
      </c>
      <c r="K62" s="5">
        <v>-7.69</v>
      </c>
      <c r="L62" s="5">
        <v>4</v>
      </c>
      <c r="M62" s="6">
        <v>-1.96078</v>
      </c>
    </row>
    <row r="63" spans="1:13" ht="13.5">
      <c r="A63" s="76" t="s">
        <v>102</v>
      </c>
      <c r="B63" s="1">
        <v>13</v>
      </c>
      <c r="C63" s="1">
        <v>10</v>
      </c>
      <c r="D63" s="1">
        <v>23</v>
      </c>
      <c r="E63" s="1">
        <v>13</v>
      </c>
      <c r="F63" s="1">
        <v>9</v>
      </c>
      <c r="G63" s="1">
        <v>22</v>
      </c>
      <c r="H63" s="1">
        <v>0</v>
      </c>
      <c r="I63" s="1">
        <v>1</v>
      </c>
      <c r="J63" s="1">
        <v>1</v>
      </c>
      <c r="K63" s="5">
        <v>0</v>
      </c>
      <c r="L63" s="5">
        <v>11.11</v>
      </c>
      <c r="M63" s="6">
        <v>4.54545</v>
      </c>
    </row>
    <row r="64" spans="1:13" ht="13.5">
      <c r="A64" s="76" t="s">
        <v>103</v>
      </c>
      <c r="B64" s="1">
        <v>2</v>
      </c>
      <c r="C64" s="1">
        <v>5</v>
      </c>
      <c r="D64" s="1">
        <v>7</v>
      </c>
      <c r="E64" s="1">
        <v>2</v>
      </c>
      <c r="F64" s="1">
        <v>5</v>
      </c>
      <c r="G64" s="1">
        <v>7</v>
      </c>
      <c r="H64" s="1">
        <v>0</v>
      </c>
      <c r="I64" s="1">
        <v>0</v>
      </c>
      <c r="J64" s="1">
        <v>0</v>
      </c>
      <c r="K64" s="5">
        <v>0</v>
      </c>
      <c r="L64" s="5">
        <v>0</v>
      </c>
      <c r="M64" s="6">
        <v>0</v>
      </c>
    </row>
    <row r="65" spans="1:13" ht="13.5">
      <c r="A65" s="76" t="s">
        <v>104</v>
      </c>
      <c r="B65" s="1">
        <v>11</v>
      </c>
      <c r="C65" s="1">
        <v>13</v>
      </c>
      <c r="D65" s="1">
        <v>24</v>
      </c>
      <c r="E65" s="1">
        <v>11</v>
      </c>
      <c r="F65" s="1">
        <v>13</v>
      </c>
      <c r="G65" s="1">
        <v>24</v>
      </c>
      <c r="H65" s="1">
        <v>0</v>
      </c>
      <c r="I65" s="1">
        <v>0</v>
      </c>
      <c r="J65" s="1">
        <v>0</v>
      </c>
      <c r="K65" s="5">
        <v>0</v>
      </c>
      <c r="L65" s="5">
        <v>0</v>
      </c>
      <c r="M65" s="6">
        <v>0</v>
      </c>
    </row>
    <row r="66" spans="1:13" ht="13.5">
      <c r="A66" s="76" t="s">
        <v>105</v>
      </c>
      <c r="B66" s="1">
        <v>26</v>
      </c>
      <c r="C66" s="1">
        <v>28</v>
      </c>
      <c r="D66" s="1">
        <v>54</v>
      </c>
      <c r="E66" s="1">
        <v>26</v>
      </c>
      <c r="F66" s="1">
        <v>27</v>
      </c>
      <c r="G66" s="1">
        <v>53</v>
      </c>
      <c r="H66" s="1">
        <v>0</v>
      </c>
      <c r="I66" s="1">
        <v>1</v>
      </c>
      <c r="J66" s="1">
        <v>1</v>
      </c>
      <c r="K66" s="5">
        <v>0</v>
      </c>
      <c r="L66" s="5">
        <v>3.7</v>
      </c>
      <c r="M66" s="6">
        <v>1.88679</v>
      </c>
    </row>
    <row r="67" spans="1:13" ht="13.5">
      <c r="A67" s="76" t="s">
        <v>106</v>
      </c>
      <c r="B67" s="1">
        <v>11</v>
      </c>
      <c r="C67" s="1">
        <v>24</v>
      </c>
      <c r="D67" s="1">
        <v>35</v>
      </c>
      <c r="E67" s="1">
        <v>11</v>
      </c>
      <c r="F67" s="1">
        <v>25</v>
      </c>
      <c r="G67" s="1">
        <v>36</v>
      </c>
      <c r="H67" s="1">
        <v>0</v>
      </c>
      <c r="I67" s="1">
        <v>-1</v>
      </c>
      <c r="J67" s="1">
        <v>-1</v>
      </c>
      <c r="K67" s="5">
        <v>0</v>
      </c>
      <c r="L67" s="5">
        <v>-4</v>
      </c>
      <c r="M67" s="6">
        <v>-2.77778</v>
      </c>
    </row>
    <row r="68" spans="1:13" ht="13.5">
      <c r="A68" s="76" t="s">
        <v>107</v>
      </c>
      <c r="B68" s="1">
        <v>0</v>
      </c>
      <c r="C68" s="1">
        <v>2</v>
      </c>
      <c r="D68" s="1">
        <v>2</v>
      </c>
      <c r="E68" s="1">
        <v>0</v>
      </c>
      <c r="F68" s="1">
        <v>2</v>
      </c>
      <c r="G68" s="1">
        <v>2</v>
      </c>
      <c r="H68" s="1">
        <v>0</v>
      </c>
      <c r="I68" s="1">
        <v>0</v>
      </c>
      <c r="J68" s="1">
        <v>0</v>
      </c>
      <c r="K68" s="5" t="s">
        <v>7</v>
      </c>
      <c r="L68" s="5">
        <v>0</v>
      </c>
      <c r="M68" s="6">
        <v>0</v>
      </c>
    </row>
    <row r="69" spans="1:13" ht="13.5">
      <c r="A69" s="76" t="s">
        <v>108</v>
      </c>
      <c r="B69" s="1">
        <v>11</v>
      </c>
      <c r="C69" s="1">
        <v>26</v>
      </c>
      <c r="D69" s="1">
        <v>37</v>
      </c>
      <c r="E69" s="1">
        <v>11</v>
      </c>
      <c r="F69" s="1">
        <v>27</v>
      </c>
      <c r="G69" s="1">
        <v>38</v>
      </c>
      <c r="H69" s="1">
        <v>0</v>
      </c>
      <c r="I69" s="1">
        <v>-1</v>
      </c>
      <c r="J69" s="1">
        <v>-1</v>
      </c>
      <c r="K69" s="5">
        <v>0</v>
      </c>
      <c r="L69" s="5">
        <v>-3.7</v>
      </c>
      <c r="M69" s="6">
        <v>-2.63158</v>
      </c>
    </row>
    <row r="70" spans="1:13" ht="13.5">
      <c r="A70" s="78"/>
      <c r="B70" s="1"/>
      <c r="C70" s="1"/>
      <c r="D70" s="1"/>
      <c r="E70" s="1"/>
      <c r="F70" s="1"/>
      <c r="G70" s="1"/>
      <c r="H70" s="1"/>
      <c r="I70" s="1"/>
      <c r="J70" s="1"/>
      <c r="K70" s="5"/>
      <c r="L70" s="5"/>
      <c r="M70" s="6"/>
    </row>
    <row r="71" spans="1:13" s="87" customFormat="1" ht="13.5">
      <c r="A71" s="85" t="s">
        <v>6</v>
      </c>
      <c r="B71" s="86">
        <v>4238</v>
      </c>
      <c r="C71" s="86">
        <v>4079</v>
      </c>
      <c r="D71" s="86">
        <v>8317</v>
      </c>
      <c r="E71" s="86">
        <v>4275</v>
      </c>
      <c r="F71" s="86">
        <v>4078</v>
      </c>
      <c r="G71" s="86">
        <v>8353</v>
      </c>
      <c r="H71" s="86">
        <v>-37</v>
      </c>
      <c r="I71" s="86">
        <v>1</v>
      </c>
      <c r="J71" s="86">
        <v>-36</v>
      </c>
      <c r="K71" s="170">
        <v>-0.87</v>
      </c>
      <c r="L71" s="170">
        <v>0.02</v>
      </c>
      <c r="M71" s="171">
        <v>-0.43098</v>
      </c>
    </row>
    <row r="72" spans="1:13" s="87" customFormat="1" ht="13.5">
      <c r="A72" s="85" t="s">
        <v>114</v>
      </c>
      <c r="B72" s="86">
        <v>1319</v>
      </c>
      <c r="C72" s="86">
        <v>1642</v>
      </c>
      <c r="D72" s="86">
        <v>2961</v>
      </c>
      <c r="E72" s="86">
        <v>1353</v>
      </c>
      <c r="F72" s="86">
        <v>1660</v>
      </c>
      <c r="G72" s="86">
        <v>3013</v>
      </c>
      <c r="H72" s="86">
        <v>-34</v>
      </c>
      <c r="I72" s="86">
        <v>-18</v>
      </c>
      <c r="J72" s="86">
        <v>-52</v>
      </c>
      <c r="K72" s="170">
        <v>-2.51</v>
      </c>
      <c r="L72" s="170">
        <v>-1.08</v>
      </c>
      <c r="M72" s="171">
        <v>-1.72585</v>
      </c>
    </row>
    <row r="73" spans="1:13" s="87" customFormat="1" ht="13.5">
      <c r="A73" s="85" t="s">
        <v>115</v>
      </c>
      <c r="B73" s="86">
        <v>5557</v>
      </c>
      <c r="C73" s="86">
        <v>5721</v>
      </c>
      <c r="D73" s="86">
        <v>11278</v>
      </c>
      <c r="E73" s="86">
        <v>5628</v>
      </c>
      <c r="F73" s="86">
        <v>5738</v>
      </c>
      <c r="G73" s="86">
        <v>11366</v>
      </c>
      <c r="H73" s="86">
        <v>-71</v>
      </c>
      <c r="I73" s="86">
        <v>-17</v>
      </c>
      <c r="J73" s="86">
        <v>-88</v>
      </c>
      <c r="K73" s="170">
        <v>-1.26</v>
      </c>
      <c r="L73" s="170">
        <v>-0.3</v>
      </c>
      <c r="M73" s="171">
        <v>-0.77424</v>
      </c>
    </row>
    <row r="74" spans="1:13" ht="13.5">
      <c r="A74" s="76" t="s">
        <v>116</v>
      </c>
      <c r="B74" s="1">
        <v>141</v>
      </c>
      <c r="C74" s="1">
        <v>207</v>
      </c>
      <c r="D74" s="1">
        <v>348</v>
      </c>
      <c r="E74" s="1">
        <v>142</v>
      </c>
      <c r="F74" s="1">
        <v>206</v>
      </c>
      <c r="G74" s="1">
        <v>348</v>
      </c>
      <c r="H74" s="1">
        <v>-1</v>
      </c>
      <c r="I74" s="1">
        <v>1</v>
      </c>
      <c r="J74" s="1">
        <v>0</v>
      </c>
      <c r="K74" s="5">
        <v>-0.7</v>
      </c>
      <c r="L74" s="5">
        <v>0.49</v>
      </c>
      <c r="M74" s="6">
        <v>0</v>
      </c>
    </row>
    <row r="75" spans="1:13" ht="14.25" thickBot="1">
      <c r="A75" s="83" t="s">
        <v>117</v>
      </c>
      <c r="B75" s="2">
        <v>5698</v>
      </c>
      <c r="C75" s="2">
        <v>5928</v>
      </c>
      <c r="D75" s="2">
        <v>11626</v>
      </c>
      <c r="E75" s="2">
        <v>5770</v>
      </c>
      <c r="F75" s="2">
        <v>5944</v>
      </c>
      <c r="G75" s="2">
        <v>11714</v>
      </c>
      <c r="H75" s="2">
        <v>-72</v>
      </c>
      <c r="I75" s="2">
        <v>-16</v>
      </c>
      <c r="J75" s="2">
        <v>-88</v>
      </c>
      <c r="K75" s="7">
        <v>-1.25</v>
      </c>
      <c r="L75" s="7">
        <v>-0.27</v>
      </c>
      <c r="M75" s="65">
        <v>-0.75124</v>
      </c>
    </row>
    <row r="76" spans="1:13" ht="17.25" customHeight="1">
      <c r="A76" s="60"/>
      <c r="B76" s="29"/>
      <c r="C76" s="29"/>
      <c r="D76" s="29"/>
      <c r="E76" s="29"/>
      <c r="F76" s="29"/>
      <c r="G76" s="30"/>
      <c r="H76" s="8"/>
      <c r="I76" s="8"/>
      <c r="J76" s="8"/>
      <c r="K76" s="9"/>
      <c r="L76" s="9"/>
      <c r="M76" s="9"/>
    </row>
    <row r="77" spans="1:13" ht="17.25" customHeight="1">
      <c r="A77" s="172"/>
      <c r="B77" s="172"/>
      <c r="C77" s="172"/>
      <c r="D77" s="172"/>
      <c r="E77" s="172"/>
      <c r="F77" s="172"/>
      <c r="L77" s="9"/>
      <c r="M77" s="9"/>
    </row>
    <row r="78" spans="1:13" ht="7.5" customHeight="1">
      <c r="A78" s="29"/>
      <c r="B78" s="28"/>
      <c r="C78" s="28"/>
      <c r="D78" s="28"/>
      <c r="L78" s="9"/>
      <c r="M78" s="9"/>
    </row>
    <row r="79" spans="1:13" ht="15.75" customHeight="1">
      <c r="A79" s="173"/>
      <c r="B79" s="87"/>
      <c r="C79" s="174"/>
      <c r="D79" s="28"/>
      <c r="H79" s="175"/>
      <c r="L79" s="9"/>
      <c r="M79" s="9"/>
    </row>
    <row r="80" spans="1:13" ht="15.75" customHeight="1">
      <c r="A80" s="176"/>
      <c r="L80" s="9"/>
      <c r="M80" s="9"/>
    </row>
    <row r="81" spans="1:13" ht="15.75" customHeight="1">
      <c r="A81" s="176"/>
      <c r="B81" s="175"/>
      <c r="L81" s="9"/>
      <c r="M81" s="9"/>
    </row>
    <row r="82" spans="1:13" ht="13.5">
      <c r="A82" s="176" t="s">
        <v>290</v>
      </c>
      <c r="L82" s="9"/>
      <c r="M82" s="9"/>
    </row>
    <row r="83" spans="2:13" ht="13.5">
      <c r="B83" s="176"/>
      <c r="L83" s="9"/>
      <c r="M83" s="9"/>
    </row>
    <row r="84" spans="1:13" ht="14.25">
      <c r="A84" s="29"/>
      <c r="B84" s="175"/>
      <c r="C84" s="29"/>
      <c r="L84" s="9"/>
      <c r="M84" s="9"/>
    </row>
    <row r="85" spans="1:13" ht="13.5">
      <c r="A85" s="29"/>
      <c r="L85" s="9"/>
      <c r="M85" s="9"/>
    </row>
    <row r="86" spans="1:13" ht="13.5">
      <c r="A86" s="29"/>
      <c r="B86" s="176" t="s">
        <v>299</v>
      </c>
      <c r="L86" s="9"/>
      <c r="M86" s="9"/>
    </row>
    <row r="87" spans="1:13" ht="15.75">
      <c r="A87" s="29"/>
      <c r="B87" s="29"/>
      <c r="C87" s="29"/>
      <c r="D87" s="29"/>
      <c r="E87" s="29"/>
      <c r="F87" s="29"/>
      <c r="G87" s="30"/>
      <c r="H87" s="8"/>
      <c r="I87" s="8"/>
      <c r="J87" s="8"/>
      <c r="K87" s="9"/>
      <c r="L87" s="9"/>
      <c r="M87" s="9"/>
    </row>
    <row r="88" spans="1:13" ht="15.75">
      <c r="A88" s="29"/>
      <c r="B88" s="29"/>
      <c r="C88" s="29"/>
      <c r="D88" s="29"/>
      <c r="E88" s="29"/>
      <c r="F88" s="29"/>
      <c r="G88" s="30"/>
      <c r="H88" s="8"/>
      <c r="I88" s="8"/>
      <c r="J88" s="8"/>
      <c r="K88" s="9"/>
      <c r="L88" s="9"/>
      <c r="M88" s="9"/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選挙人名簿登録者数</dc:title>
  <dc:subject/>
  <dc:creator>神　奈　川　県</dc:creator>
  <cp:keywords/>
  <dc:description>入力表のみを修正して、必要なリスト
だけを出力すること。
</dc:description>
  <cp:lastModifiedBy>user</cp:lastModifiedBy>
  <cp:lastPrinted>2017-03-02T05:25:29Z</cp:lastPrinted>
  <dcterms:created xsi:type="dcterms:W3CDTF">1997-06-06T07:51:02Z</dcterms:created>
  <dcterms:modified xsi:type="dcterms:W3CDTF">2017-03-02T05:27:49Z</dcterms:modified>
  <cp:category/>
  <cp:version/>
  <cp:contentType/>
  <cp:contentStatus/>
</cp:coreProperties>
</file>