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01" windowWidth="14715" windowHeight="8805" activeTab="0"/>
  </bookViews>
  <sheets>
    <sheet name="拡散計算書★" sheetId="1" r:id="rId1"/>
  </sheets>
  <definedNames>
    <definedName name="_xlnm._FilterDatabase" localSheetId="0" hidden="1">'拡散計算書★'!$AF$8:$AG$40</definedName>
    <definedName name="_xlnm.Print_Area" localSheetId="0">'拡散計算書★'!$A$1:$AA$45</definedName>
  </definedNames>
  <calcPr fullCalcOnLoad="1"/>
</workbook>
</file>

<file path=xl/sharedStrings.xml><?xml version="1.0" encoding="utf-8"?>
<sst xmlns="http://schemas.openxmlformats.org/spreadsheetml/2006/main" count="178" uniqueCount="174">
  <si>
    <t>(15℃の時)</t>
  </si>
  <si>
    <t>Hmは、排ガス速度による煙の上昇高さ(m)</t>
  </si>
  <si>
    <t>Htは、排ガス温度による煙の上昇高さ(m)</t>
  </si>
  <si>
    <t>(1)　Hmの計算</t>
  </si>
  <si>
    <t>QV</t>
  </si>
  <si>
    <t>(2)　Htの計算</t>
  </si>
  <si>
    <t>排出ガス温度（273＋x℃）</t>
  </si>
  <si>
    <t>×</t>
  </si>
  <si>
    <t>×</t>
  </si>
  <si>
    <t>陣笠なし</t>
  </si>
  <si>
    <t>陣笠あり</t>
  </si>
  <si>
    <t>(3)　Heの計算</t>
  </si>
  <si>
    <t>〔ただし、陣笠ありの場合は、He=Ho〕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</si>
  <si>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</si>
  <si>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</si>
  <si>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</si>
  <si>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</si>
  <si>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</si>
  <si>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</si>
  <si>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</si>
  <si>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</si>
  <si>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</si>
  <si>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</si>
  <si>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</si>
  <si>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</si>
  <si>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</si>
  <si>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</si>
  <si>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</si>
  <si>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</si>
  <si>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</si>
  <si>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</si>
  <si>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</si>
  <si>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</si>
  <si>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</si>
  <si>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</si>
  <si>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</si>
  <si>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</si>
  <si>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</si>
  <si>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</si>
  <si>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</si>
  <si>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</si>
  <si>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</si>
  <si>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相模原市（旧：相模原市・城山町）</t>
  </si>
  <si>
    <t>相模原市（旧：相模湖町・津久井町・藤野町）</t>
  </si>
  <si>
    <t>円形</t>
  </si>
  <si>
    <t>角形</t>
  </si>
  <si>
    <t>排出口</t>
  </si>
  <si>
    <t>横須賀市</t>
  </si>
  <si>
    <t>えびな</t>
  </si>
  <si>
    <t>あいかわ</t>
  </si>
  <si>
    <t>あつぎ</t>
  </si>
  <si>
    <t>あやせ</t>
  </si>
  <si>
    <t>いせはら</t>
  </si>
  <si>
    <t>おおい</t>
  </si>
  <si>
    <t>おおいそ</t>
  </si>
  <si>
    <t>おだわら</t>
  </si>
  <si>
    <t>かいせい</t>
  </si>
  <si>
    <t>かまくら</t>
  </si>
  <si>
    <t>きよかわ</t>
  </si>
  <si>
    <t>ばい煙
発生施設</t>
  </si>
  <si>
    <t>1 ボイラー</t>
  </si>
  <si>
    <t>2 （水性ガス又は油ガス発生用）ガス発生炉及び加熱炉</t>
  </si>
  <si>
    <t>3 （金属精錬又は無機化学工業品製造用）焙焼炉、焼結炉及びか焼炉</t>
  </si>
  <si>
    <t>4 （金属精錬用）溶鉱炉、転炉及び平炉</t>
  </si>
  <si>
    <t>5 （金属精製又は鋳造用）溶解炉</t>
  </si>
  <si>
    <t>6 （金属鍛造若しくは圧延又は金属若しくは金属製品熱処理用）加熱炉</t>
  </si>
  <si>
    <t>7 （石油製品、石油化学製品又はコールタール製品製造用）加熱炉</t>
  </si>
  <si>
    <t>8 （石油精製用流動接触分解装置のうち）触媒再生塔</t>
  </si>
  <si>
    <t>８の２ （石油ガス洗浄装置に附属する硫黄回収装置のうち）燃焼炉</t>
  </si>
  <si>
    <t>9 （窯業製品製造用）焼成炉及び溶融炉</t>
  </si>
  <si>
    <t>10 （無機化学工業品又は食料品製造用）反応炉及び直火炉</t>
  </si>
  <si>
    <t>11 乾燥炉</t>
  </si>
  <si>
    <t>12 （製銑、製鋼又は合金鉄若しくはカーバイド製造用）電気炉</t>
  </si>
  <si>
    <t>13 廃棄物焼却炉</t>
  </si>
  <si>
    <t>14 （銅、鉛又は亜鉛精錬用）焙焼炉、焼結炉、溶鉱炉、転炉、溶解炉及び乾燥炉</t>
  </si>
  <si>
    <t>15 （カドミウム系顔料又は炭酸カドミウム製造用）乾燥施設</t>
  </si>
  <si>
    <t>16 （塩素化エチレン製造用）塩素急速冷却施設</t>
  </si>
  <si>
    <t>17 （塩化第二鉄製造用）溶解槽</t>
  </si>
  <si>
    <t>18 （活性炭製造用）反応炉</t>
  </si>
  <si>
    <t>19 （化学製品製造用）塩素反応施設、塩化水素反応施設及び塩化水素吸収施設</t>
  </si>
  <si>
    <t>20 （アルミニウム製錬用）電解炉</t>
  </si>
  <si>
    <t>21 （燐、燐酸、燐酸質肥料又は複合肥料の製造用）反応施設、濃縮施設、焼成炉及び溶解炉</t>
  </si>
  <si>
    <t>22 （弗酸製造用）凝縮施設、吸収施設及び蒸留施設</t>
  </si>
  <si>
    <t>23 （トリポリ燐酸ナトリウム製造用）反応施設、乾燥炉及び焼成炉</t>
  </si>
  <si>
    <t>24 （鉛の第二次精錬又は鉛の管、板若しくは線の製造用）溶解炉</t>
  </si>
  <si>
    <t>25 （鉛蓄電池製造用）溶解炉</t>
  </si>
  <si>
    <t>26 （鉛系顔料製造用）溶解炉、反射炉、反応炉及び乾燥施設</t>
  </si>
  <si>
    <t>27 （硝酸製造用）吸収施設、漂白施設及び濃縮施設</t>
  </si>
  <si>
    <t>28 コークス炉</t>
  </si>
  <si>
    <t>29 ガスタービン</t>
  </si>
  <si>
    <t>30 ディーゼル機関</t>
  </si>
  <si>
    <t>31 ガス機関</t>
  </si>
  <si>
    <t>32 ガソリン機関</t>
  </si>
  <si>
    <t>さがみはら１</t>
  </si>
  <si>
    <t>さがみはら２</t>
  </si>
  <si>
    <t>ざま</t>
  </si>
  <si>
    <t>さむかわ</t>
  </si>
  <si>
    <t>ずし</t>
  </si>
  <si>
    <t>ちがさき</t>
  </si>
  <si>
    <t>なかい</t>
  </si>
  <si>
    <t>にのみや</t>
  </si>
  <si>
    <t>はこね</t>
  </si>
  <si>
    <t>はだの</t>
  </si>
  <si>
    <t>はやま</t>
  </si>
  <si>
    <t>ひらつか</t>
  </si>
  <si>
    <t>ふじさわ</t>
  </si>
  <si>
    <t>まつだ</t>
  </si>
  <si>
    <t>まなづる</t>
  </si>
  <si>
    <t>みうら</t>
  </si>
  <si>
    <t>みなみあしがら</t>
  </si>
  <si>
    <t>やまきた</t>
  </si>
  <si>
    <t>やまと</t>
  </si>
  <si>
    <t>ゆがわら</t>
  </si>
  <si>
    <t>よこすか</t>
  </si>
  <si>
    <t>工場・
事業場</t>
  </si>
  <si>
    <t>名称</t>
  </si>
  <si>
    <t>住所</t>
  </si>
  <si>
    <t>※Heの計算（　0　）の場合 → 排出口の「最上部の陣笠の有無」を確認</t>
  </si>
  <si>
    <t>　　→　「排出口」の入力を確認</t>
  </si>
  <si>
    <r>
      <t>拡散計算書　</t>
    </r>
    <r>
      <rPr>
        <sz val="10"/>
        <color indexed="12"/>
        <rFont val="ＭＳ ゴシック"/>
        <family val="3"/>
      </rPr>
      <t>（黄色のセルに入力してください。青色のセルは自動計算されます。）</t>
    </r>
  </si>
  <si>
    <r>
      <t>市町村名</t>
    </r>
    <r>
      <rPr>
        <sz val="11"/>
        <color indexed="10"/>
        <rFont val="ＭＳ ゴシック"/>
        <family val="3"/>
      </rPr>
      <t>【選択】</t>
    </r>
  </si>
  <si>
    <t>）</t>
  </si>
  <si>
    <r>
      <t>種類</t>
    </r>
    <r>
      <rPr>
        <sz val="11"/>
        <color indexed="10"/>
        <rFont val="ＭＳ ゴシック"/>
        <family val="3"/>
      </rPr>
      <t>【選択】</t>
    </r>
  </si>
  <si>
    <t>工場・事業場内の施設番号</t>
  </si>
  <si>
    <r>
      <t>形状</t>
    </r>
    <r>
      <rPr>
        <sz val="11"/>
        <color indexed="10"/>
        <rFont val="ＭＳ ゴシック"/>
        <family val="3"/>
      </rPr>
      <t>【選択】</t>
    </r>
  </si>
  <si>
    <t>断面積</t>
  </si>
  <si>
    <t>=</t>
  </si>
  <si>
    <t>1+</t>
  </si>
  <si>
    <t>(1460‐296×</t>
  </si>
  <si>
    <t>)＋1</t>
  </si>
  <si>
    <t>T-288</t>
  </si>
  <si>
    <t>m</t>
  </si>
  <si>
    <t>=</t>
  </si>
  <si>
    <t>)</t>
  </si>
  <si>
    <t>※He= #N/A の場合
→入力漏れを確認</t>
  </si>
  <si>
    <t xml:space="preserve"> He =</t>
  </si>
  <si>
    <t xml:space="preserve">  QV</t>
  </si>
  <si>
    <t xml:space="preserve">   QV</t>
  </si>
  <si>
    <r>
      <t xml:space="preserve"> He =　　H</t>
    </r>
    <r>
      <rPr>
        <vertAlign val="subscript"/>
        <sz val="11"/>
        <rFont val="ＭＳ ゴシック"/>
        <family val="3"/>
      </rPr>
      <t>0</t>
    </r>
    <r>
      <rPr>
        <sz val="11"/>
        <rFont val="ＭＳ ゴシック"/>
        <family val="3"/>
      </rPr>
      <t>　+　0.65　(　Hm　+　Ht　)</t>
    </r>
  </si>
  <si>
    <r>
      <t xml:space="preserve">最上部の陣笠
の有無
</t>
    </r>
    <r>
      <rPr>
        <sz val="11"/>
        <color indexed="10"/>
        <rFont val="ＭＳ ゴシック"/>
        <family val="3"/>
      </rPr>
      <t>【選択】</t>
    </r>
  </si>
  <si>
    <t>※He= #VALUE! の場合  →「排出口」の入力を確認</t>
  </si>
  <si>
    <r>
      <t xml:space="preserve"> Ht = 2.01×10</t>
    </r>
    <r>
      <rPr>
        <vertAlign val="superscript"/>
        <sz val="11"/>
        <rFont val="ＭＳ ゴシック"/>
        <family val="3"/>
      </rPr>
      <t>-3</t>
    </r>
    <r>
      <rPr>
        <sz val="11"/>
        <rFont val="ＭＳ ゴシック"/>
        <family val="3"/>
      </rPr>
      <t>×Q×(T-288)×(2.30LogJ+ 1/J -1)</t>
    </r>
  </si>
  <si>
    <t>（ｑは、0℃1気圧の状態に換算した1時間当たりの排出量の基準）</t>
  </si>
  <si>
    <r>
      <t>q　(Nm</t>
    </r>
    <r>
      <rPr>
        <vertAlign val="superscript"/>
        <sz val="11"/>
        <rFont val="ＭＳ ゴシック"/>
        <family val="3"/>
      </rPr>
      <t>3　</t>
    </r>
    <r>
      <rPr>
        <sz val="11"/>
        <rFont val="ＭＳ ゴシック"/>
        <family val="3"/>
      </rPr>
      <t>/h )　=　K　× 10</t>
    </r>
    <r>
      <rPr>
        <vertAlign val="superscript"/>
        <sz val="11"/>
        <rFont val="ＭＳ ゴシック"/>
        <family val="3"/>
      </rPr>
      <t>-3　</t>
    </r>
    <r>
      <rPr>
        <sz val="11"/>
        <rFont val="ＭＳ ゴシック"/>
        <family val="3"/>
      </rPr>
      <t>He</t>
    </r>
    <r>
      <rPr>
        <vertAlign val="superscript"/>
        <sz val="11"/>
        <rFont val="ＭＳ ゴシック"/>
        <family val="3"/>
      </rPr>
      <t>2　</t>
    </r>
    <r>
      <rPr>
        <sz val="11"/>
        <rFont val="ＭＳ ゴシック"/>
        <family val="3"/>
      </rPr>
      <t>=　</t>
    </r>
  </si>
  <si>
    <r>
      <t>K × He</t>
    </r>
    <r>
      <rPr>
        <vertAlign val="superscript"/>
        <sz val="11"/>
        <rFont val="ＭＳ ゴシック"/>
        <family val="3"/>
      </rPr>
      <t>2</t>
    </r>
  </si>
  <si>
    <t>℃</t>
  </si>
  <si>
    <t>Ｖ</t>
  </si>
  <si>
    <t xml:space="preserve"> Hm =</t>
  </si>
  <si>
    <t>J =</t>
  </si>
  <si>
    <t>V</t>
  </si>
  <si>
    <t>V （m/s）＝</t>
  </si>
  <si>
    <t>Q (㎥/s) ＝</t>
  </si>
  <si>
    <t>Q'</t>
  </si>
  <si>
    <r>
      <t>最大湿り排出ガス量（Nm</t>
    </r>
    <r>
      <rPr>
        <vertAlign val="superscript"/>
        <sz val="10"/>
        <rFont val="ＭＳ ゴシック"/>
        <family val="3"/>
      </rPr>
      <t>3</t>
    </r>
    <r>
      <rPr>
        <sz val="10"/>
        <rFont val="ＭＳ ゴシック"/>
        <family val="3"/>
      </rPr>
      <t>/h）</t>
    </r>
  </si>
  <si>
    <r>
      <t>排出口の断面積（m</t>
    </r>
    <r>
      <rPr>
        <vertAlign val="superscript"/>
        <sz val="10"/>
        <rFont val="ＭＳ ゴシック"/>
        <family val="3"/>
      </rPr>
      <t>2</t>
    </r>
    <r>
      <rPr>
        <sz val="10"/>
        <rFont val="ＭＳ ゴシック"/>
        <family val="3"/>
      </rPr>
      <t>）</t>
    </r>
  </si>
  <si>
    <r>
      <t>　m</t>
    </r>
    <r>
      <rPr>
        <vertAlign val="superscript"/>
        <sz val="10"/>
        <rFont val="ＭＳ ゴシック"/>
        <family val="3"/>
      </rPr>
      <t>2</t>
    </r>
  </si>
  <si>
    <t>　m</t>
  </si>
  <si>
    <t xml:space="preserve">  m</t>
  </si>
  <si>
    <r>
      <t>Nm</t>
    </r>
    <r>
      <rPr>
        <vertAlign val="superscript"/>
        <sz val="10"/>
        <rFont val="ＭＳ ゴシック"/>
        <family val="3"/>
      </rPr>
      <t>3</t>
    </r>
    <r>
      <rPr>
        <sz val="10"/>
        <rFont val="ＭＳ ゴシック"/>
        <family val="3"/>
      </rPr>
      <t>/h</t>
    </r>
  </si>
  <si>
    <t>K</t>
  </si>
  <si>
    <t>m/s</t>
  </si>
  <si>
    <r>
      <t>m</t>
    </r>
    <r>
      <rPr>
        <vertAlign val="superscript"/>
        <sz val="10"/>
        <rFont val="ＭＳ ゴシック"/>
        <family val="3"/>
      </rPr>
      <t>3</t>
    </r>
    <r>
      <rPr>
        <sz val="10"/>
        <rFont val="ＭＳ ゴシック"/>
        <family val="3"/>
      </rPr>
      <t>/s</t>
    </r>
  </si>
  <si>
    <t>最大湿り排出ガス量【Q'】</t>
  </si>
  <si>
    <t>排出ガス温度【x】</t>
  </si>
  <si>
    <r>
      <t>排出ガス温度【</t>
    </r>
    <r>
      <rPr>
        <sz val="11"/>
        <rFont val="ＭＳ Ｐゴシック"/>
        <family val="3"/>
      </rPr>
      <t>T</t>
    </r>
    <r>
      <rPr>
        <sz val="11"/>
        <rFont val="ＭＳ ゴシック"/>
        <family val="3"/>
      </rPr>
      <t>】</t>
    </r>
    <r>
      <rPr>
        <sz val="11"/>
        <rFont val="ＭＳ Ｐゴシック"/>
        <family val="3"/>
      </rPr>
      <t>(＝273＋</t>
    </r>
    <r>
      <rPr>
        <sz val="11"/>
        <rFont val="ＭＳ Ｐゴシック"/>
        <family val="3"/>
      </rPr>
      <t>x</t>
    </r>
    <r>
      <rPr>
        <sz val="11"/>
        <rFont val="ＭＳ Ｐゴシック"/>
        <family val="3"/>
      </rPr>
      <t>)</t>
    </r>
  </si>
  <si>
    <t>排ガス速度【V】</t>
  </si>
  <si>
    <t>排ガス量【Q】</t>
  </si>
  <si>
    <t>※排ガス速度【V】の表示が「#DIV/0!」の場合</t>
  </si>
  <si>
    <t>実煙突高【Ho】</t>
  </si>
  <si>
    <t>（K値</t>
  </si>
  <si>
    <r>
      <t>Nm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/h</t>
    </r>
  </si>
  <si>
    <t>　(</t>
  </si>
  <si>
    <t>１　有効煙突高 【He】</t>
  </si>
  <si>
    <t>２　いおう酸化物の排出基準 【q】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</si>
</sst>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00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9"/>
      <name val="MS UI Gothic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color indexed="12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12"/>
      <name val="ＭＳ ゴシック"/>
      <family val="3"/>
    </font>
    <font>
      <b/>
      <sz val="11"/>
      <name val="ＭＳ ゴシック"/>
      <family val="3"/>
    </font>
    <font>
      <vertAlign val="subscript"/>
      <sz val="11"/>
      <name val="ＭＳ ゴシック"/>
      <family val="3"/>
    </font>
    <font>
      <b/>
      <sz val="9"/>
      <color indexed="12"/>
      <name val="ＭＳ ゴシック"/>
      <family val="3"/>
    </font>
    <font>
      <sz val="9"/>
      <name val="ＭＳ ゴシック"/>
      <family val="3"/>
    </font>
    <font>
      <vertAlign val="superscript"/>
      <sz val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 vertical="center"/>
      <protection/>
    </xf>
    <xf numFmtId="0" fontId="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21" applyFont="1" applyFill="1" applyBorder="1">
      <alignment vertical="center"/>
      <protection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 quotePrefix="1">
      <alignment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Fill="1" applyBorder="1" applyAlignment="1" applyProtection="1">
      <alignment vertical="center"/>
      <protection locked="0"/>
    </xf>
    <xf numFmtId="0" fontId="12" fillId="0" borderId="22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79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79" fontId="17" fillId="0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79" fontId="20" fillId="0" borderId="0" xfId="0" applyNumberFormat="1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/>
    </xf>
    <xf numFmtId="0" fontId="13" fillId="0" borderId="31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12" fillId="3" borderId="0" xfId="0" applyNumberFormat="1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38" xfId="0" applyFont="1" applyBorder="1" applyAlignment="1">
      <alignment/>
    </xf>
    <xf numFmtId="0" fontId="12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39" xfId="0" applyFont="1" applyBorder="1" applyAlignment="1">
      <alignment horizontal="left" vertical="center" shrinkToFit="1"/>
    </xf>
    <xf numFmtId="0" fontId="12" fillId="0" borderId="40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20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center" vertical="center" wrapText="1"/>
    </xf>
    <xf numFmtId="0" fontId="12" fillId="0" borderId="34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44" xfId="0" applyFont="1" applyBorder="1" applyAlignment="1">
      <alignment horizontal="center" vertical="center" textRotation="255"/>
    </xf>
    <xf numFmtId="0" fontId="12" fillId="0" borderId="45" xfId="0" applyFont="1" applyBorder="1" applyAlignment="1">
      <alignment horizontal="center" vertical="center" textRotation="255"/>
    </xf>
    <xf numFmtId="0" fontId="12" fillId="0" borderId="31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 textRotation="255"/>
    </xf>
    <xf numFmtId="0" fontId="12" fillId="0" borderId="37" xfId="0" applyFont="1" applyBorder="1" applyAlignment="1">
      <alignment horizontal="center" vertical="center" textRotation="255"/>
    </xf>
    <xf numFmtId="0" fontId="12" fillId="0" borderId="38" xfId="0" applyFont="1" applyBorder="1" applyAlignment="1">
      <alignment horizontal="center" vertical="center" textRotation="255"/>
    </xf>
    <xf numFmtId="0" fontId="12" fillId="3" borderId="43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79" fontId="17" fillId="0" borderId="0" xfId="0" applyNumberFormat="1" applyFont="1" applyFill="1" applyAlignment="1">
      <alignment horizontal="center" vertical="center" wrapText="1"/>
    </xf>
    <xf numFmtId="179" fontId="17" fillId="0" borderId="0" xfId="0" applyNumberFormat="1" applyFont="1" applyFill="1" applyAlignment="1">
      <alignment horizontal="center" vertical="center"/>
    </xf>
    <xf numFmtId="180" fontId="12" fillId="3" borderId="0" xfId="0" applyNumberFormat="1" applyFont="1" applyFill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/>
    </xf>
    <xf numFmtId="0" fontId="12" fillId="3" borderId="3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4" borderId="46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shrinkToFit="1"/>
    </xf>
    <xf numFmtId="0" fontId="12" fillId="0" borderId="39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4" borderId="40" xfId="0" applyFont="1" applyFill="1" applyBorder="1" applyAlignment="1" applyProtection="1">
      <alignment horizontal="left" vertical="center"/>
      <protection locked="0"/>
    </xf>
    <xf numFmtId="0" fontId="12" fillId="4" borderId="6" xfId="0" applyFont="1" applyFill="1" applyBorder="1" applyAlignment="1" applyProtection="1">
      <alignment horizontal="left" vertical="center"/>
      <protection locked="0"/>
    </xf>
    <xf numFmtId="0" fontId="12" fillId="4" borderId="8" xfId="0" applyFont="1" applyFill="1" applyBorder="1" applyAlignment="1" applyProtection="1">
      <alignment horizontal="left" vertical="center"/>
      <protection locked="0"/>
    </xf>
    <xf numFmtId="0" fontId="12" fillId="4" borderId="46" xfId="0" applyFont="1" applyFill="1" applyBorder="1" applyAlignment="1" applyProtection="1">
      <alignment horizontal="left" vertical="center" shrinkToFit="1"/>
      <protection locked="0"/>
    </xf>
    <xf numFmtId="0" fontId="12" fillId="4" borderId="10" xfId="0" applyFont="1" applyFill="1" applyBorder="1" applyAlignment="1" applyProtection="1">
      <alignment horizontal="left" vertical="center" shrinkToFit="1"/>
      <protection locked="0"/>
    </xf>
    <xf numFmtId="0" fontId="12" fillId="4" borderId="19" xfId="0" applyFont="1" applyFill="1" applyBorder="1" applyAlignment="1" applyProtection="1">
      <alignment horizontal="left" vertical="center" shrinkToFit="1"/>
      <protection locked="0"/>
    </xf>
    <xf numFmtId="0" fontId="12" fillId="4" borderId="2" xfId="0" applyFont="1" applyFill="1" applyBorder="1" applyAlignment="1" applyProtection="1">
      <alignment horizontal="left" vertical="center" shrinkToFit="1"/>
      <protection locked="0"/>
    </xf>
    <xf numFmtId="0" fontId="12" fillId="4" borderId="3" xfId="0" applyFont="1" applyFill="1" applyBorder="1" applyAlignment="1" applyProtection="1">
      <alignment horizontal="left" vertical="center" shrinkToFit="1"/>
      <protection locked="0"/>
    </xf>
    <xf numFmtId="0" fontId="12" fillId="4" borderId="4" xfId="0" applyFont="1" applyFill="1" applyBorder="1" applyAlignment="1" applyProtection="1">
      <alignment horizontal="left" vertical="center" shrinkToFit="1"/>
      <protection locked="0"/>
    </xf>
    <xf numFmtId="0" fontId="12" fillId="4" borderId="2" xfId="0" applyFont="1" applyFill="1" applyBorder="1" applyAlignment="1" applyProtection="1">
      <alignment vertical="center" shrinkToFit="1"/>
      <protection locked="0"/>
    </xf>
    <xf numFmtId="0" fontId="12" fillId="4" borderId="3" xfId="0" applyFont="1" applyFill="1" applyBorder="1" applyAlignment="1" applyProtection="1">
      <alignment vertical="center" shrinkToFit="1"/>
      <protection locked="0"/>
    </xf>
    <xf numFmtId="0" fontId="12" fillId="4" borderId="39" xfId="0" applyFont="1" applyFill="1" applyBorder="1" applyAlignment="1" applyProtection="1">
      <alignment vertical="center" shrinkToFit="1"/>
      <protection locked="0"/>
    </xf>
    <xf numFmtId="0" fontId="12" fillId="4" borderId="20" xfId="0" applyFont="1" applyFill="1" applyBorder="1" applyAlignment="1" applyProtection="1">
      <alignment horizontal="left" vertical="center"/>
      <protection locked="0"/>
    </xf>
    <xf numFmtId="0" fontId="12" fillId="4" borderId="17" xfId="0" applyFont="1" applyFill="1" applyBorder="1" applyAlignment="1" applyProtection="1">
      <alignment horizontal="left" vertical="center"/>
      <protection locked="0"/>
    </xf>
    <xf numFmtId="0" fontId="12" fillId="4" borderId="21" xfId="0" applyFont="1" applyFill="1" applyBorder="1" applyAlignment="1" applyProtection="1">
      <alignment horizontal="left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28</xdr:row>
      <xdr:rowOff>0</xdr:rowOff>
    </xdr:from>
    <xdr:to>
      <xdr:col>7</xdr:col>
      <xdr:colOff>190500</xdr:colOff>
      <xdr:row>28</xdr:row>
      <xdr:rowOff>190500</xdr:rowOff>
    </xdr:to>
    <xdr:sp>
      <xdr:nvSpPr>
        <xdr:cNvPr id="1" name="AutoShape 4"/>
        <xdr:cNvSpPr>
          <a:spLocks/>
        </xdr:cNvSpPr>
      </xdr:nvSpPr>
      <xdr:spPr>
        <a:xfrm>
          <a:off x="1581150" y="6791325"/>
          <a:ext cx="447675" cy="190500"/>
        </a:xfrm>
        <a:custGeom>
          <a:pathLst>
            <a:path h="21" w="50">
              <a:moveTo>
                <a:pt x="50" y="0"/>
              </a:moveTo>
              <a:lnTo>
                <a:pt x="16" y="0"/>
              </a:lnTo>
              <a:lnTo>
                <a:pt x="11" y="21"/>
              </a:lnTo>
              <a:lnTo>
                <a:pt x="8" y="12"/>
              </a:lnTo>
              <a:lnTo>
                <a:pt x="0" y="1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28575</xdr:rowOff>
    </xdr:from>
    <xdr:to>
      <xdr:col>3</xdr:col>
      <xdr:colOff>200025</xdr:colOff>
      <xdr:row>36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466725" y="8420100"/>
          <a:ext cx="466725" cy="200025"/>
        </a:xfrm>
        <a:custGeom>
          <a:pathLst>
            <a:path h="21" w="50">
              <a:moveTo>
                <a:pt x="50" y="0"/>
              </a:moveTo>
              <a:lnTo>
                <a:pt x="16" y="0"/>
              </a:lnTo>
              <a:lnTo>
                <a:pt x="11" y="21"/>
              </a:lnTo>
              <a:lnTo>
                <a:pt x="8" y="12"/>
              </a:lnTo>
              <a:lnTo>
                <a:pt x="0" y="1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34</xdr:row>
      <xdr:rowOff>19050</xdr:rowOff>
    </xdr:from>
    <xdr:to>
      <xdr:col>17</xdr:col>
      <xdr:colOff>0</xdr:colOff>
      <xdr:row>36</xdr:row>
      <xdr:rowOff>9525</xdr:rowOff>
    </xdr:to>
    <xdr:sp>
      <xdr:nvSpPr>
        <xdr:cNvPr id="3" name="AutoShape 10"/>
        <xdr:cNvSpPr>
          <a:spLocks/>
        </xdr:cNvSpPr>
      </xdr:nvSpPr>
      <xdr:spPr>
        <a:xfrm>
          <a:off x="142875" y="8181975"/>
          <a:ext cx="4238625" cy="4476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24</xdr:row>
      <xdr:rowOff>0</xdr:rowOff>
    </xdr:from>
    <xdr:to>
      <xdr:col>26</xdr:col>
      <xdr:colOff>180975</xdr:colOff>
      <xdr:row>26</xdr:row>
      <xdr:rowOff>0</xdr:rowOff>
    </xdr:to>
    <xdr:sp>
      <xdr:nvSpPr>
        <xdr:cNvPr id="4" name="AutoShape 15"/>
        <xdr:cNvSpPr>
          <a:spLocks/>
        </xdr:cNvSpPr>
      </xdr:nvSpPr>
      <xdr:spPr>
        <a:xfrm>
          <a:off x="3829050" y="5876925"/>
          <a:ext cx="2962275" cy="45720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28</xdr:row>
      <xdr:rowOff>0</xdr:rowOff>
    </xdr:from>
    <xdr:to>
      <xdr:col>16</xdr:col>
      <xdr:colOff>142875</xdr:colOff>
      <xdr:row>28</xdr:row>
      <xdr:rowOff>200025</xdr:rowOff>
    </xdr:to>
    <xdr:sp>
      <xdr:nvSpPr>
        <xdr:cNvPr id="5" name="AutoShape 17"/>
        <xdr:cNvSpPr>
          <a:spLocks/>
        </xdr:cNvSpPr>
      </xdr:nvSpPr>
      <xdr:spPr>
        <a:xfrm>
          <a:off x="3838575" y="6791325"/>
          <a:ext cx="438150" cy="200025"/>
        </a:xfrm>
        <a:custGeom>
          <a:pathLst>
            <a:path h="21" w="50">
              <a:moveTo>
                <a:pt x="50" y="0"/>
              </a:moveTo>
              <a:lnTo>
                <a:pt x="16" y="0"/>
              </a:lnTo>
              <a:lnTo>
                <a:pt x="11" y="21"/>
              </a:lnTo>
              <a:lnTo>
                <a:pt x="8" y="12"/>
              </a:lnTo>
              <a:lnTo>
                <a:pt x="0" y="1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27</xdr:row>
      <xdr:rowOff>219075</xdr:rowOff>
    </xdr:from>
    <xdr:to>
      <xdr:col>20</xdr:col>
      <xdr:colOff>142875</xdr:colOff>
      <xdr:row>29</xdr:row>
      <xdr:rowOff>28575</xdr:rowOff>
    </xdr:to>
    <xdr:sp>
      <xdr:nvSpPr>
        <xdr:cNvPr id="6" name="AutoShape 31"/>
        <xdr:cNvSpPr>
          <a:spLocks/>
        </xdr:cNvSpPr>
      </xdr:nvSpPr>
      <xdr:spPr>
        <a:xfrm>
          <a:off x="3771900" y="6781800"/>
          <a:ext cx="1495425" cy="26670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workbookViewId="0" topLeftCell="A26">
      <selection activeCell="AP44" sqref="AP44"/>
    </sheetView>
  </sheetViews>
  <sheetFormatPr defaultColWidth="9.00390625" defaultRowHeight="16.5" customHeight="1"/>
  <cols>
    <col min="1" max="1" width="2.625" style="2" customWidth="1"/>
    <col min="2" max="3" width="3.50390625" style="2" customWidth="1"/>
    <col min="4" max="4" width="4.00390625" style="2" customWidth="1"/>
    <col min="5" max="9" width="3.50390625" style="2" customWidth="1"/>
    <col min="10" max="10" width="3.25390625" style="2" customWidth="1"/>
    <col min="11" max="11" width="3.625" style="2" customWidth="1"/>
    <col min="12" max="27" width="3.25390625" style="2" customWidth="1"/>
    <col min="28" max="29" width="3.125" style="4" customWidth="1"/>
    <col min="30" max="30" width="8.375" style="4" hidden="1" customWidth="1"/>
    <col min="31" max="31" width="3.125" style="2" hidden="1" customWidth="1"/>
    <col min="32" max="32" width="34.25390625" style="7" hidden="1" customWidth="1"/>
    <col min="33" max="33" width="5.50390625" style="2" hidden="1" customWidth="1"/>
    <col min="34" max="34" width="10.25390625" style="9" hidden="1" customWidth="1"/>
    <col min="35" max="35" width="3.125" style="2" hidden="1" customWidth="1"/>
    <col min="36" max="36" width="81.875" style="2" hidden="1" customWidth="1"/>
    <col min="37" max="16384" width="3.125" style="2" customWidth="1"/>
  </cols>
  <sheetData>
    <row r="1" spans="1:33" ht="21" customHeight="1">
      <c r="A1" s="14" t="s">
        <v>119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D1" s="3"/>
      <c r="AE1" s="3"/>
      <c r="AF1" s="3"/>
      <c r="AG1" s="3"/>
    </row>
    <row r="2" spans="1:33" ht="9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D2" s="165"/>
      <c r="AE2" s="165"/>
      <c r="AF2" s="165"/>
      <c r="AG2" s="165"/>
    </row>
    <row r="3" spans="1:33" ht="20.25" customHeight="1">
      <c r="A3" s="15"/>
      <c r="B3" s="153" t="s">
        <v>114</v>
      </c>
      <c r="C3" s="154"/>
      <c r="D3" s="159" t="s">
        <v>115</v>
      </c>
      <c r="E3" s="159"/>
      <c r="F3" s="159"/>
      <c r="G3" s="159"/>
      <c r="H3" s="159"/>
      <c r="I3" s="160"/>
      <c r="J3" s="168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70"/>
      <c r="AD3" s="165"/>
      <c r="AE3" s="165"/>
      <c r="AF3" s="165"/>
      <c r="AG3" s="165"/>
    </row>
    <row r="4" spans="1:33" ht="20.25" customHeight="1">
      <c r="A4" s="15"/>
      <c r="B4" s="155"/>
      <c r="C4" s="156"/>
      <c r="D4" s="163" t="s">
        <v>116</v>
      </c>
      <c r="E4" s="163"/>
      <c r="F4" s="163"/>
      <c r="G4" s="163"/>
      <c r="H4" s="163"/>
      <c r="I4" s="164"/>
      <c r="J4" s="180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2"/>
      <c r="AD4" s="1"/>
      <c r="AE4" s="1"/>
      <c r="AF4" s="1"/>
      <c r="AG4" s="1"/>
    </row>
    <row r="5" spans="1:33" ht="20.25" customHeight="1" thickBot="1">
      <c r="A5" s="15"/>
      <c r="B5" s="157"/>
      <c r="C5" s="158"/>
      <c r="D5" s="161" t="s">
        <v>120</v>
      </c>
      <c r="E5" s="161"/>
      <c r="F5" s="161"/>
      <c r="G5" s="161"/>
      <c r="H5" s="161"/>
      <c r="I5" s="162"/>
      <c r="J5" s="177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  <c r="V5" s="16"/>
      <c r="W5" s="17" t="s">
        <v>169</v>
      </c>
      <c r="X5" s="17"/>
      <c r="Y5" s="147" t="e">
        <f>VLOOKUP(J5,AF9:AG40,2,FALSE)</f>
        <v>#N/A</v>
      </c>
      <c r="Z5" s="147"/>
      <c r="AA5" s="18" t="s">
        <v>121</v>
      </c>
      <c r="AD5" s="1"/>
      <c r="AE5" s="1"/>
      <c r="AF5" s="1"/>
      <c r="AG5" s="1"/>
    </row>
    <row r="6" spans="1:33" ht="20.25" customHeight="1">
      <c r="A6" s="15"/>
      <c r="B6" s="79" t="s">
        <v>59</v>
      </c>
      <c r="C6" s="80"/>
      <c r="D6" s="98"/>
      <c r="E6" s="105" t="s">
        <v>122</v>
      </c>
      <c r="F6" s="106"/>
      <c r="G6" s="106"/>
      <c r="H6" s="106"/>
      <c r="I6" s="107"/>
      <c r="J6" s="171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3"/>
      <c r="AD6" s="6"/>
      <c r="AE6" s="3"/>
      <c r="AF6" s="5"/>
      <c r="AG6" s="3"/>
    </row>
    <row r="7" spans="1:33" ht="20.25" customHeight="1" thickBot="1">
      <c r="A7" s="15"/>
      <c r="B7" s="99"/>
      <c r="C7" s="100"/>
      <c r="D7" s="101"/>
      <c r="E7" s="102" t="s">
        <v>123</v>
      </c>
      <c r="F7" s="103"/>
      <c r="G7" s="103"/>
      <c r="H7" s="103"/>
      <c r="I7" s="104"/>
      <c r="J7" s="174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6"/>
      <c r="AD7" s="6"/>
      <c r="AE7" s="3"/>
      <c r="AF7" s="5"/>
      <c r="AG7" s="3"/>
    </row>
    <row r="8" spans="1:33" ht="20.2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9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3"/>
      <c r="AC8" s="77"/>
      <c r="AD8" s="3"/>
      <c r="AE8" s="3"/>
      <c r="AF8" s="6"/>
      <c r="AG8" s="6"/>
    </row>
    <row r="9" spans="1:36" ht="20.25" customHeight="1">
      <c r="A9" s="15"/>
      <c r="B9" s="20" t="s">
        <v>162</v>
      </c>
      <c r="C9" s="21"/>
      <c r="D9" s="21"/>
      <c r="E9" s="21"/>
      <c r="F9" s="21"/>
      <c r="G9" s="21"/>
      <c r="H9" s="21"/>
      <c r="I9" s="22"/>
      <c r="J9" s="143"/>
      <c r="K9" s="143"/>
      <c r="L9" s="143"/>
      <c r="M9" s="144" t="s">
        <v>158</v>
      </c>
      <c r="N9" s="145"/>
      <c r="O9" s="19"/>
      <c r="P9" s="121" t="s">
        <v>46</v>
      </c>
      <c r="Q9" s="122"/>
      <c r="R9" s="21" t="s">
        <v>124</v>
      </c>
      <c r="S9" s="21"/>
      <c r="T9" s="21"/>
      <c r="U9" s="23"/>
      <c r="V9" s="183"/>
      <c r="W9" s="143"/>
      <c r="X9" s="143"/>
      <c r="Y9" s="24"/>
      <c r="Z9" s="24"/>
      <c r="AA9" s="25"/>
      <c r="AD9" s="10" t="s">
        <v>44</v>
      </c>
      <c r="AF9" s="13" t="s">
        <v>40</v>
      </c>
      <c r="AG9" s="12">
        <v>11.5</v>
      </c>
      <c r="AH9" s="12" t="s">
        <v>49</v>
      </c>
      <c r="AJ9" s="12" t="s">
        <v>60</v>
      </c>
    </row>
    <row r="10" spans="1:36" ht="20.25" customHeight="1">
      <c r="A10" s="15"/>
      <c r="B10" s="26" t="s">
        <v>163</v>
      </c>
      <c r="C10" s="27"/>
      <c r="D10" s="27"/>
      <c r="E10" s="27"/>
      <c r="F10" s="27"/>
      <c r="G10" s="27"/>
      <c r="H10" s="27"/>
      <c r="I10" s="28"/>
      <c r="J10" s="133"/>
      <c r="K10" s="133"/>
      <c r="L10" s="133"/>
      <c r="M10" s="129" t="s">
        <v>145</v>
      </c>
      <c r="N10" s="130"/>
      <c r="O10" s="19"/>
      <c r="P10" s="123"/>
      <c r="Q10" s="124"/>
      <c r="R10" s="29">
        <f>IF(V9="円形","直径",IF(V9="角形","縦",""))</f>
      </c>
      <c r="S10" s="30"/>
      <c r="T10" s="31"/>
      <c r="U10" s="32"/>
      <c r="V10" s="149"/>
      <c r="W10" s="150"/>
      <c r="X10" s="150"/>
      <c r="Y10" s="166" t="s">
        <v>157</v>
      </c>
      <c r="Z10" s="166"/>
      <c r="AA10" s="33"/>
      <c r="AD10" s="10" t="s">
        <v>45</v>
      </c>
      <c r="AF10" s="13" t="s">
        <v>21</v>
      </c>
      <c r="AG10" s="12">
        <v>11.5</v>
      </c>
      <c r="AH10" s="12" t="s">
        <v>50</v>
      </c>
      <c r="AJ10" s="12" t="s">
        <v>61</v>
      </c>
    </row>
    <row r="11" spans="1:36" ht="20.25" customHeight="1">
      <c r="A11" s="15"/>
      <c r="B11" s="34" t="s">
        <v>164</v>
      </c>
      <c r="C11" s="35"/>
      <c r="D11" s="35"/>
      <c r="E11" s="35"/>
      <c r="F11" s="35"/>
      <c r="G11" s="35"/>
      <c r="H11" s="35"/>
      <c r="I11" s="36"/>
      <c r="J11" s="134">
        <f>J10+273</f>
        <v>273</v>
      </c>
      <c r="K11" s="134"/>
      <c r="L11" s="134"/>
      <c r="M11" s="131" t="s">
        <v>159</v>
      </c>
      <c r="N11" s="132"/>
      <c r="O11" s="19"/>
      <c r="P11" s="123"/>
      <c r="Q11" s="124"/>
      <c r="R11" s="27">
        <f>IF(V9="円形","（入力不要→）",IF(V9="角形","横",""))</f>
      </c>
      <c r="S11" s="15"/>
      <c r="T11" s="37"/>
      <c r="U11" s="38"/>
      <c r="V11" s="151"/>
      <c r="W11" s="152"/>
      <c r="X11" s="152"/>
      <c r="Y11" s="167">
        <f>IF(V9="円形","",IF(V9="角形","ｍ",""))</f>
      </c>
      <c r="Z11" s="167"/>
      <c r="AA11" s="39"/>
      <c r="AD11" s="2"/>
      <c r="AF11" s="13" t="s">
        <v>27</v>
      </c>
      <c r="AG11" s="12">
        <v>11.5</v>
      </c>
      <c r="AH11" s="12" t="s">
        <v>51</v>
      </c>
      <c r="AJ11" s="12" t="s">
        <v>62</v>
      </c>
    </row>
    <row r="12" spans="1:36" ht="20.25" customHeight="1">
      <c r="A12" s="15"/>
      <c r="B12" s="34" t="s">
        <v>165</v>
      </c>
      <c r="C12" s="35"/>
      <c r="D12" s="35"/>
      <c r="E12" s="35"/>
      <c r="F12" s="35"/>
      <c r="G12" s="35"/>
      <c r="H12" s="35"/>
      <c r="I12" s="40"/>
      <c r="J12" s="134" t="e">
        <f>ROUND(J9/3600*J11/273/V12,3)</f>
        <v>#VALUE!</v>
      </c>
      <c r="K12" s="134"/>
      <c r="L12" s="134"/>
      <c r="M12" s="131" t="s">
        <v>160</v>
      </c>
      <c r="N12" s="132"/>
      <c r="O12" s="19"/>
      <c r="P12" s="123"/>
      <c r="Q12" s="124"/>
      <c r="R12" s="41" t="s">
        <v>125</v>
      </c>
      <c r="S12" s="35"/>
      <c r="T12" s="35"/>
      <c r="U12" s="40"/>
      <c r="V12" s="146" t="e">
        <f>ROUND(IF(V9="円形",3.14*V10*V10/4,IF(V9="角形",V10*V11,"")),3)</f>
        <v>#VALUE!</v>
      </c>
      <c r="W12" s="146"/>
      <c r="X12" s="146"/>
      <c r="Y12" s="148" t="s">
        <v>155</v>
      </c>
      <c r="Z12" s="148"/>
      <c r="AA12" s="42"/>
      <c r="AD12" s="2"/>
      <c r="AF12" s="13" t="s">
        <v>23</v>
      </c>
      <c r="AG12" s="12">
        <v>11.7</v>
      </c>
      <c r="AH12" s="12" t="s">
        <v>52</v>
      </c>
      <c r="AJ12" s="12" t="s">
        <v>63</v>
      </c>
    </row>
    <row r="13" spans="1:36" ht="20.25" customHeight="1" thickBot="1">
      <c r="A13" s="15"/>
      <c r="B13" s="109" t="s">
        <v>166</v>
      </c>
      <c r="C13" s="110"/>
      <c r="D13" s="110"/>
      <c r="E13" s="110"/>
      <c r="F13" s="110"/>
      <c r="G13" s="110"/>
      <c r="H13" s="110"/>
      <c r="I13" s="111"/>
      <c r="J13" s="127">
        <f>ROUND(J9*288/3600/273,3)</f>
        <v>0</v>
      </c>
      <c r="K13" s="128"/>
      <c r="L13" s="128"/>
      <c r="M13" s="186" t="s">
        <v>161</v>
      </c>
      <c r="N13" s="187"/>
      <c r="O13" s="19"/>
      <c r="P13" s="123"/>
      <c r="Q13" s="124"/>
      <c r="R13" s="112" t="s">
        <v>168</v>
      </c>
      <c r="S13" s="113"/>
      <c r="T13" s="113"/>
      <c r="U13" s="114"/>
      <c r="V13" s="133"/>
      <c r="W13" s="133"/>
      <c r="X13" s="133"/>
      <c r="Y13" s="148" t="s">
        <v>156</v>
      </c>
      <c r="Z13" s="148"/>
      <c r="AA13" s="42"/>
      <c r="AD13" s="11"/>
      <c r="AF13" s="13" t="s">
        <v>24</v>
      </c>
      <c r="AG13" s="12">
        <v>11.5</v>
      </c>
      <c r="AH13" s="12" t="s">
        <v>48</v>
      </c>
      <c r="AJ13" s="12" t="s">
        <v>64</v>
      </c>
    </row>
    <row r="14" spans="1:36" ht="20.25" customHeight="1">
      <c r="A14" s="15"/>
      <c r="B14" s="44" t="s">
        <v>167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15"/>
      <c r="O14" s="19"/>
      <c r="P14" s="123"/>
      <c r="Q14" s="124"/>
      <c r="R14" s="115" t="s">
        <v>139</v>
      </c>
      <c r="S14" s="116"/>
      <c r="T14" s="116"/>
      <c r="U14" s="117"/>
      <c r="V14" s="184"/>
      <c r="W14" s="184"/>
      <c r="X14" s="184"/>
      <c r="Y14" s="19"/>
      <c r="Z14" s="46"/>
      <c r="AA14" s="47"/>
      <c r="AD14" s="10" t="s">
        <v>9</v>
      </c>
      <c r="AF14" s="13" t="s">
        <v>33</v>
      </c>
      <c r="AG14" s="12">
        <v>11.7</v>
      </c>
      <c r="AH14" s="12" t="s">
        <v>53</v>
      </c>
      <c r="AJ14" s="12" t="s">
        <v>65</v>
      </c>
    </row>
    <row r="15" spans="1:36" ht="20.25" customHeight="1" thickBot="1">
      <c r="A15" s="15"/>
      <c r="B15" s="44" t="s">
        <v>118</v>
      </c>
      <c r="C15" s="48"/>
      <c r="D15" s="48"/>
      <c r="E15" s="48"/>
      <c r="F15" s="49"/>
      <c r="G15" s="49"/>
      <c r="H15" s="49"/>
      <c r="I15" s="49"/>
      <c r="J15" s="49"/>
      <c r="K15" s="49"/>
      <c r="L15" s="49"/>
      <c r="M15" s="49"/>
      <c r="N15" s="50"/>
      <c r="O15" s="19"/>
      <c r="P15" s="125"/>
      <c r="Q15" s="126"/>
      <c r="R15" s="118"/>
      <c r="S15" s="119"/>
      <c r="T15" s="119"/>
      <c r="U15" s="120"/>
      <c r="V15" s="185"/>
      <c r="W15" s="185"/>
      <c r="X15" s="185"/>
      <c r="Y15" s="43"/>
      <c r="Z15" s="51"/>
      <c r="AA15" s="52"/>
      <c r="AD15" s="10" t="s">
        <v>10</v>
      </c>
      <c r="AF15" s="13" t="s">
        <v>30</v>
      </c>
      <c r="AG15" s="12">
        <v>11.7</v>
      </c>
      <c r="AH15" s="12" t="s">
        <v>54</v>
      </c>
      <c r="AJ15" s="12" t="s">
        <v>66</v>
      </c>
    </row>
    <row r="16" spans="1:36" ht="20.25" customHeight="1">
      <c r="A16" s="15"/>
      <c r="B16" s="53"/>
      <c r="C16" s="54"/>
      <c r="D16" s="54"/>
      <c r="E16" s="54"/>
      <c r="F16" s="50"/>
      <c r="G16" s="50"/>
      <c r="H16" s="50"/>
      <c r="I16" s="50"/>
      <c r="J16" s="50"/>
      <c r="K16" s="50"/>
      <c r="L16" s="50"/>
      <c r="M16" s="50"/>
      <c r="N16" s="5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D16" s="2"/>
      <c r="AF16" s="13" t="s">
        <v>16</v>
      </c>
      <c r="AG16" s="12">
        <v>11.7</v>
      </c>
      <c r="AH16" s="12" t="s">
        <v>55</v>
      </c>
      <c r="AJ16" s="12" t="s">
        <v>67</v>
      </c>
    </row>
    <row r="17" spans="1:36" ht="20.25" customHeight="1">
      <c r="A17" s="15"/>
      <c r="B17" s="97" t="s">
        <v>150</v>
      </c>
      <c r="C17" s="81"/>
      <c r="D17" s="81"/>
      <c r="E17" s="55"/>
      <c r="F17" s="55"/>
      <c r="G17" s="55"/>
      <c r="H17" s="56" t="s">
        <v>153</v>
      </c>
      <c r="I17" s="56"/>
      <c r="J17" s="56"/>
      <c r="K17" s="56"/>
      <c r="L17" s="135" t="s">
        <v>8</v>
      </c>
      <c r="M17" s="55"/>
      <c r="N17" s="55"/>
      <c r="O17" s="55"/>
      <c r="P17" s="56" t="s">
        <v>6</v>
      </c>
      <c r="Q17" s="56"/>
      <c r="R17" s="56"/>
      <c r="S17" s="56"/>
      <c r="T17" s="135" t="s">
        <v>7</v>
      </c>
      <c r="U17" s="191">
        <v>1</v>
      </c>
      <c r="V17" s="192"/>
      <c r="W17" s="192"/>
      <c r="X17" s="192"/>
      <c r="Y17" s="192"/>
      <c r="Z17" s="192"/>
      <c r="AA17" s="57"/>
      <c r="AD17" s="2"/>
      <c r="AF17" s="13" t="s">
        <v>36</v>
      </c>
      <c r="AG17" s="12">
        <v>11.7</v>
      </c>
      <c r="AH17" s="12" t="s">
        <v>56</v>
      </c>
      <c r="AJ17" s="12" t="s">
        <v>68</v>
      </c>
    </row>
    <row r="18" spans="1:36" ht="20.25" customHeight="1">
      <c r="A18" s="15"/>
      <c r="B18" s="82"/>
      <c r="C18" s="78"/>
      <c r="D18" s="78"/>
      <c r="E18" s="59"/>
      <c r="F18" s="59"/>
      <c r="G18" s="108">
        <v>3600</v>
      </c>
      <c r="H18" s="108"/>
      <c r="I18" s="58"/>
      <c r="J18" s="58"/>
      <c r="K18" s="58"/>
      <c r="L18" s="108"/>
      <c r="M18" s="59"/>
      <c r="N18" s="59"/>
      <c r="O18" s="108">
        <v>273</v>
      </c>
      <c r="P18" s="108"/>
      <c r="Q18" s="58"/>
      <c r="R18" s="58"/>
      <c r="S18" s="58"/>
      <c r="T18" s="188"/>
      <c r="U18" s="189" t="s">
        <v>154</v>
      </c>
      <c r="V18" s="190"/>
      <c r="W18" s="190"/>
      <c r="X18" s="190"/>
      <c r="Y18" s="190"/>
      <c r="Z18" s="190"/>
      <c r="AA18" s="60"/>
      <c r="AF18" s="13" t="s">
        <v>14</v>
      </c>
      <c r="AG18" s="12">
        <v>11.5</v>
      </c>
      <c r="AH18" s="12" t="s">
        <v>57</v>
      </c>
      <c r="AJ18" s="12" t="s">
        <v>69</v>
      </c>
    </row>
    <row r="19" spans="1:36" ht="18" customHeight="1">
      <c r="A19" s="15"/>
      <c r="B19" s="61"/>
      <c r="C19" s="58"/>
      <c r="D19" s="58"/>
      <c r="E19" s="59"/>
      <c r="F19" s="59"/>
      <c r="G19" s="58"/>
      <c r="H19" s="58"/>
      <c r="I19" s="58"/>
      <c r="J19" s="58"/>
      <c r="K19" s="58"/>
      <c r="L19" s="58"/>
      <c r="M19" s="59"/>
      <c r="N19" s="59"/>
      <c r="O19" s="58"/>
      <c r="P19" s="58"/>
      <c r="Q19" s="58"/>
      <c r="R19" s="58"/>
      <c r="S19" s="58"/>
      <c r="T19" s="59"/>
      <c r="U19" s="59"/>
      <c r="V19" s="59"/>
      <c r="W19" s="58"/>
      <c r="X19" s="59"/>
      <c r="Y19" s="59"/>
      <c r="Z19" s="19"/>
      <c r="AA19" s="60"/>
      <c r="AF19" s="13" t="s">
        <v>41</v>
      </c>
      <c r="AG19" s="12">
        <v>11.7</v>
      </c>
      <c r="AH19" s="12" t="s">
        <v>58</v>
      </c>
      <c r="AJ19" s="12" t="s">
        <v>70</v>
      </c>
    </row>
    <row r="20" spans="1:36" ht="18" customHeight="1">
      <c r="A20" s="15"/>
      <c r="B20" s="86" t="s">
        <v>151</v>
      </c>
      <c r="C20" s="87"/>
      <c r="D20" s="87"/>
      <c r="E20" s="87"/>
      <c r="F20" s="94" t="s">
        <v>152</v>
      </c>
      <c r="G20" s="94"/>
      <c r="H20" s="96" t="s">
        <v>7</v>
      </c>
      <c r="I20" s="94">
        <v>288</v>
      </c>
      <c r="J20" s="94"/>
      <c r="K20" s="96" t="s">
        <v>0</v>
      </c>
      <c r="L20" s="96"/>
      <c r="M20" s="96"/>
      <c r="N20" s="96"/>
      <c r="O20" s="46"/>
      <c r="P20" s="59"/>
      <c r="Q20" s="58"/>
      <c r="R20" s="58"/>
      <c r="S20" s="58"/>
      <c r="T20" s="58"/>
      <c r="U20" s="58"/>
      <c r="V20" s="59"/>
      <c r="W20" s="59"/>
      <c r="X20" s="59"/>
      <c r="Y20" s="59"/>
      <c r="Z20" s="19"/>
      <c r="AA20" s="60"/>
      <c r="AF20" s="13" t="s">
        <v>42</v>
      </c>
      <c r="AG20" s="12">
        <v>11.5</v>
      </c>
      <c r="AH20" s="12" t="s">
        <v>93</v>
      </c>
      <c r="AJ20" s="12" t="s">
        <v>71</v>
      </c>
    </row>
    <row r="21" spans="1:36" ht="18" customHeight="1">
      <c r="A21" s="15"/>
      <c r="B21" s="88"/>
      <c r="C21" s="89"/>
      <c r="D21" s="89"/>
      <c r="E21" s="89"/>
      <c r="F21" s="91">
        <v>3600</v>
      </c>
      <c r="G21" s="91"/>
      <c r="H21" s="91"/>
      <c r="I21" s="91">
        <v>273</v>
      </c>
      <c r="J21" s="91"/>
      <c r="K21" s="91"/>
      <c r="L21" s="91"/>
      <c r="M21" s="91"/>
      <c r="N21" s="91"/>
      <c r="O21" s="62"/>
      <c r="P21" s="63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5"/>
      <c r="AF21" s="13" t="s">
        <v>43</v>
      </c>
      <c r="AG21" s="12">
        <v>11.7</v>
      </c>
      <c r="AH21" s="12" t="s">
        <v>94</v>
      </c>
      <c r="AJ21" s="12" t="s">
        <v>72</v>
      </c>
    </row>
    <row r="22" spans="1:36" s="4" customFormat="1" ht="18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E22" s="2"/>
      <c r="AF22" s="13" t="s">
        <v>25</v>
      </c>
      <c r="AG22" s="12">
        <v>11.5</v>
      </c>
      <c r="AH22" s="12" t="s">
        <v>95</v>
      </c>
      <c r="AJ22" s="12" t="s">
        <v>73</v>
      </c>
    </row>
    <row r="23" spans="1:36" ht="18" customHeight="1">
      <c r="A23" s="45" t="s">
        <v>172</v>
      </c>
      <c r="B23" s="45"/>
      <c r="C23" s="45"/>
      <c r="D23" s="45"/>
      <c r="E23" s="45"/>
      <c r="F23" s="4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"/>
      <c r="AF23" s="13" t="s">
        <v>29</v>
      </c>
      <c r="AG23" s="12">
        <v>11.5</v>
      </c>
      <c r="AH23" s="12" t="s">
        <v>96</v>
      </c>
      <c r="AJ23" s="12" t="s">
        <v>74</v>
      </c>
    </row>
    <row r="24" spans="1:36" ht="18" customHeight="1">
      <c r="A24" s="15"/>
      <c r="B24" s="15"/>
      <c r="C24" s="15"/>
      <c r="D24" s="15"/>
      <c r="E24" s="15"/>
      <c r="F24" s="15"/>
      <c r="G24" s="15"/>
      <c r="H24" s="66"/>
      <c r="I24" s="6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C24" s="6"/>
      <c r="AF24" s="13" t="s">
        <v>18</v>
      </c>
      <c r="AG24" s="12">
        <v>11.5</v>
      </c>
      <c r="AH24" s="12" t="s">
        <v>97</v>
      </c>
      <c r="AJ24" s="12" t="s">
        <v>75</v>
      </c>
    </row>
    <row r="25" spans="1:36" ht="18" customHeight="1">
      <c r="A25" s="15"/>
      <c r="B25" s="15" t="s">
        <v>138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 t="s">
        <v>1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E25" s="4"/>
      <c r="AF25" s="13" t="s">
        <v>17</v>
      </c>
      <c r="AG25" s="12">
        <v>11.5</v>
      </c>
      <c r="AH25" s="12" t="s">
        <v>98</v>
      </c>
      <c r="AJ25" s="12" t="s">
        <v>76</v>
      </c>
    </row>
    <row r="26" spans="1:36" ht="18" customHeight="1">
      <c r="A26" s="15"/>
      <c r="B26" s="15" t="s">
        <v>12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 t="s">
        <v>2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F26" s="13" t="s">
        <v>32</v>
      </c>
      <c r="AG26" s="12">
        <v>11.7</v>
      </c>
      <c r="AH26" s="12" t="s">
        <v>99</v>
      </c>
      <c r="AJ26" s="12" t="s">
        <v>77</v>
      </c>
    </row>
    <row r="27" spans="1:36" ht="18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F27" s="13" t="s">
        <v>31</v>
      </c>
      <c r="AG27" s="12">
        <v>11.7</v>
      </c>
      <c r="AH27" s="12" t="s">
        <v>100</v>
      </c>
      <c r="AJ27" s="12" t="s">
        <v>78</v>
      </c>
    </row>
    <row r="28" spans="1:36" ht="18" customHeight="1">
      <c r="A28" s="15" t="s">
        <v>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67"/>
      <c r="V28" s="67"/>
      <c r="W28" s="15"/>
      <c r="X28" s="15"/>
      <c r="Y28" s="15"/>
      <c r="Z28" s="15"/>
      <c r="AA28" s="15"/>
      <c r="AF28" s="13" t="s">
        <v>37</v>
      </c>
      <c r="AG28" s="12">
        <v>11.7</v>
      </c>
      <c r="AH28" s="12" t="s">
        <v>101</v>
      </c>
      <c r="AJ28" s="12" t="s">
        <v>79</v>
      </c>
    </row>
    <row r="29" spans="1:36" ht="18" customHeight="1">
      <c r="A29" s="15"/>
      <c r="B29" s="83" t="s">
        <v>147</v>
      </c>
      <c r="C29" s="83"/>
      <c r="D29" s="15"/>
      <c r="E29" s="94">
        <v>0.795</v>
      </c>
      <c r="F29" s="94"/>
      <c r="G29" s="27" t="s">
        <v>137</v>
      </c>
      <c r="H29" s="27"/>
      <c r="I29" s="90" t="s">
        <v>126</v>
      </c>
      <c r="J29" s="141" t="e">
        <f>ROUND(0.795*S29/(1+2.58/J12),3)</f>
        <v>#VALUE!</v>
      </c>
      <c r="K29" s="141"/>
      <c r="L29" s="141"/>
      <c r="M29" s="68"/>
      <c r="N29" s="68"/>
      <c r="O29" s="67"/>
      <c r="P29" s="19" t="s">
        <v>136</v>
      </c>
      <c r="Q29" s="19"/>
      <c r="R29" s="54" t="s">
        <v>126</v>
      </c>
      <c r="S29" s="137" t="e">
        <f>(J13*J12)^0.5</f>
        <v>#VALUE!</v>
      </c>
      <c r="T29" s="137"/>
      <c r="U29" s="67"/>
      <c r="V29" s="67"/>
      <c r="W29" s="67"/>
      <c r="X29" s="67"/>
      <c r="Y29" s="67"/>
      <c r="Z29" s="67"/>
      <c r="AA29" s="67"/>
      <c r="AF29" s="13" t="s">
        <v>20</v>
      </c>
      <c r="AG29" s="12">
        <v>11.7</v>
      </c>
      <c r="AH29" s="12" t="s">
        <v>102</v>
      </c>
      <c r="AJ29" s="12" t="s">
        <v>80</v>
      </c>
    </row>
    <row r="30" spans="1:36" ht="18" customHeight="1">
      <c r="A30" s="15"/>
      <c r="B30" s="83"/>
      <c r="C30" s="83"/>
      <c r="D30" s="15"/>
      <c r="E30" s="95" t="s">
        <v>127</v>
      </c>
      <c r="F30" s="95"/>
      <c r="G30" s="142">
        <v>2.58</v>
      </c>
      <c r="H30" s="142"/>
      <c r="I30" s="90"/>
      <c r="J30" s="141"/>
      <c r="K30" s="141"/>
      <c r="L30" s="141"/>
      <c r="M30" s="68"/>
      <c r="N30" s="68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F30" s="13" t="s">
        <v>28</v>
      </c>
      <c r="AG30" s="12">
        <v>11.5</v>
      </c>
      <c r="AH30" s="12" t="s">
        <v>103</v>
      </c>
      <c r="AJ30" s="12" t="s">
        <v>81</v>
      </c>
    </row>
    <row r="31" spans="1:36" ht="18" customHeight="1">
      <c r="A31" s="15"/>
      <c r="B31" s="15"/>
      <c r="C31" s="15"/>
      <c r="D31" s="15"/>
      <c r="E31" s="96"/>
      <c r="F31" s="96"/>
      <c r="G31" s="95" t="s">
        <v>146</v>
      </c>
      <c r="H31" s="95"/>
      <c r="I31" s="15"/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F31" s="13" t="s">
        <v>13</v>
      </c>
      <c r="AG31" s="12">
        <v>11.5</v>
      </c>
      <c r="AH31" s="12" t="s">
        <v>104</v>
      </c>
      <c r="AJ31" s="12" t="s">
        <v>82</v>
      </c>
    </row>
    <row r="32" spans="1:36" ht="18" customHeight="1">
      <c r="A32" s="15" t="s">
        <v>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F32" s="13" t="s">
        <v>15</v>
      </c>
      <c r="AG32" s="12">
        <v>11.5</v>
      </c>
      <c r="AH32" s="12" t="s">
        <v>105</v>
      </c>
      <c r="AJ32" s="12" t="s">
        <v>83</v>
      </c>
    </row>
    <row r="33" spans="1:36" ht="18" customHeight="1">
      <c r="A33" s="15"/>
      <c r="B33" s="83" t="s">
        <v>141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68" t="s">
        <v>126</v>
      </c>
      <c r="R33" s="137" t="e">
        <f>ROUND(2.01/1000*J13*(J11-288)*(2.3*LOG(N35)+1/N35-1),3)</f>
        <v>#VALUE!</v>
      </c>
      <c r="S33" s="137"/>
      <c r="T33" s="137"/>
      <c r="U33" s="15"/>
      <c r="V33" s="15"/>
      <c r="W33" s="15"/>
      <c r="X33" s="15"/>
      <c r="Y33" s="15"/>
      <c r="Z33" s="15"/>
      <c r="AA33" s="15"/>
      <c r="AF33" s="13" t="s">
        <v>34</v>
      </c>
      <c r="AG33" s="12">
        <v>11.7</v>
      </c>
      <c r="AH33" s="12" t="s">
        <v>106</v>
      </c>
      <c r="AJ33" s="12" t="s">
        <v>84</v>
      </c>
    </row>
    <row r="34" spans="1:36" ht="18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7"/>
      <c r="S34" s="67"/>
      <c r="T34" s="67"/>
      <c r="U34" s="67"/>
      <c r="V34" s="67"/>
      <c r="W34" s="15"/>
      <c r="X34" s="15"/>
      <c r="Y34" s="15"/>
      <c r="Z34" s="15"/>
      <c r="AA34" s="15"/>
      <c r="AF34" s="13" t="s">
        <v>38</v>
      </c>
      <c r="AG34" s="12">
        <v>11.7</v>
      </c>
      <c r="AH34" s="12" t="s">
        <v>107</v>
      </c>
      <c r="AJ34" s="12" t="s">
        <v>85</v>
      </c>
    </row>
    <row r="35" spans="1:36" ht="18" customHeight="1">
      <c r="A35" s="15"/>
      <c r="B35" s="92" t="s">
        <v>148</v>
      </c>
      <c r="C35" s="94">
        <v>1</v>
      </c>
      <c r="D35" s="94"/>
      <c r="E35" s="136" t="s">
        <v>128</v>
      </c>
      <c r="F35" s="136"/>
      <c r="G35" s="136"/>
      <c r="H35" s="136"/>
      <c r="I35" s="94" t="s">
        <v>149</v>
      </c>
      <c r="J35" s="94"/>
      <c r="K35" s="136" t="s">
        <v>129</v>
      </c>
      <c r="L35" s="136"/>
      <c r="M35" s="90" t="s">
        <v>126</v>
      </c>
      <c r="N35" s="93" t="e">
        <f>ROUND((1/S29*(1460-296*J12/(J11-288)))+1,3)</f>
        <v>#VALUE!</v>
      </c>
      <c r="O35" s="93"/>
      <c r="P35" s="93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F35" s="13" t="s">
        <v>19</v>
      </c>
      <c r="AG35" s="12">
        <v>11.5</v>
      </c>
      <c r="AH35" s="12" t="s">
        <v>108</v>
      </c>
      <c r="AJ35" s="12" t="s">
        <v>86</v>
      </c>
    </row>
    <row r="36" spans="1:36" ht="18" customHeight="1">
      <c r="A36" s="15"/>
      <c r="B36" s="92"/>
      <c r="C36" s="136" t="s">
        <v>4</v>
      </c>
      <c r="D36" s="136"/>
      <c r="E36" s="136"/>
      <c r="F36" s="136"/>
      <c r="G36" s="136"/>
      <c r="H36" s="136"/>
      <c r="I36" s="136" t="s">
        <v>130</v>
      </c>
      <c r="J36" s="136"/>
      <c r="K36" s="136"/>
      <c r="L36" s="136"/>
      <c r="M36" s="90"/>
      <c r="N36" s="93"/>
      <c r="O36" s="93"/>
      <c r="P36" s="93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F36" s="13" t="s">
        <v>26</v>
      </c>
      <c r="AG36" s="12">
        <v>11.7</v>
      </c>
      <c r="AH36" s="12" t="s">
        <v>109</v>
      </c>
      <c r="AJ36" s="12" t="s">
        <v>87</v>
      </c>
    </row>
    <row r="37" spans="1:36" ht="18" customHeight="1">
      <c r="A37" s="15"/>
      <c r="B37" s="15"/>
      <c r="C37" s="68"/>
      <c r="D37" s="68"/>
      <c r="E37" s="15"/>
      <c r="F37" s="15"/>
      <c r="G37" s="15"/>
      <c r="H37" s="15"/>
      <c r="I37" s="15"/>
      <c r="J37" s="68"/>
      <c r="K37" s="68"/>
      <c r="L37" s="70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F37" s="13" t="s">
        <v>35</v>
      </c>
      <c r="AG37" s="12">
        <v>11.7</v>
      </c>
      <c r="AH37" s="12" t="s">
        <v>110</v>
      </c>
      <c r="AJ37" s="12" t="s">
        <v>88</v>
      </c>
    </row>
    <row r="38" spans="1:36" ht="18" customHeight="1">
      <c r="A38" s="83" t="s">
        <v>11</v>
      </c>
      <c r="B38" s="84"/>
      <c r="C38" s="84"/>
      <c r="D38" s="84"/>
      <c r="E38" s="84"/>
      <c r="F38" s="74" t="s">
        <v>171</v>
      </c>
      <c r="G38" s="74"/>
      <c r="H38" s="75">
        <f>V14</f>
        <v>0</v>
      </c>
      <c r="I38" s="74"/>
      <c r="J38" s="71" t="s">
        <v>133</v>
      </c>
      <c r="K38" s="76" t="s">
        <v>117</v>
      </c>
      <c r="L38" s="70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F38" s="13" t="s">
        <v>22</v>
      </c>
      <c r="AG38" s="12">
        <v>11.5</v>
      </c>
      <c r="AH38" s="12" t="s">
        <v>111</v>
      </c>
      <c r="AJ38" s="12" t="s">
        <v>89</v>
      </c>
    </row>
    <row r="39" spans="1:36" ht="18" customHeight="1" thickBot="1">
      <c r="A39" s="15"/>
      <c r="B39" s="15"/>
      <c r="C39" s="68"/>
      <c r="D39" s="68"/>
      <c r="E39" s="15"/>
      <c r="F39" s="15"/>
      <c r="G39" s="15"/>
      <c r="H39" s="15"/>
      <c r="I39" s="15"/>
      <c r="J39" s="68"/>
      <c r="K39" s="68"/>
      <c r="L39" s="70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F39" s="13" t="s">
        <v>39</v>
      </c>
      <c r="AG39" s="12">
        <v>11.7</v>
      </c>
      <c r="AH39" s="12" t="s">
        <v>112</v>
      </c>
      <c r="AJ39" s="12" t="s">
        <v>90</v>
      </c>
    </row>
    <row r="40" spans="1:36" ht="18" customHeight="1" thickBot="1">
      <c r="A40" s="15"/>
      <c r="B40" s="15" t="s">
        <v>135</v>
      </c>
      <c r="C40" s="68"/>
      <c r="D40" s="193" t="e">
        <f>ROUND(IF(V14="陣笠あり",V13,IF(V14="陣笠なし",V13+0.65*(J29+R33),"陣笠の有無を選択")),3)</f>
        <v>#VALUE!</v>
      </c>
      <c r="E40" s="194"/>
      <c r="F40" s="195"/>
      <c r="G40" s="136" t="s">
        <v>131</v>
      </c>
      <c r="H40" s="136"/>
      <c r="I40" s="15"/>
      <c r="J40" s="68"/>
      <c r="K40" s="72" t="s">
        <v>140</v>
      </c>
      <c r="L40" s="70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F40" s="13" t="s">
        <v>47</v>
      </c>
      <c r="AG40" s="12">
        <v>1.17</v>
      </c>
      <c r="AH40" s="12" t="s">
        <v>113</v>
      </c>
      <c r="AJ40" s="12" t="s">
        <v>91</v>
      </c>
    </row>
    <row r="41" spans="1:36" ht="18" customHeight="1">
      <c r="A41" s="15"/>
      <c r="B41" s="15"/>
      <c r="C41" s="68"/>
      <c r="D41" s="68"/>
      <c r="E41" s="15"/>
      <c r="F41" s="15"/>
      <c r="G41" s="15"/>
      <c r="H41" s="15"/>
      <c r="I41" s="15"/>
      <c r="J41" s="68"/>
      <c r="K41" s="72"/>
      <c r="L41" s="70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J41" s="12" t="s">
        <v>92</v>
      </c>
    </row>
    <row r="42" spans="1:29" ht="18" customHeight="1">
      <c r="A42" s="73" t="s">
        <v>173</v>
      </c>
      <c r="B42" s="15"/>
      <c r="C42" s="68"/>
      <c r="D42" s="68"/>
      <c r="E42" s="15"/>
      <c r="F42" s="15"/>
      <c r="G42" s="15"/>
      <c r="H42" s="15"/>
      <c r="I42" s="15"/>
      <c r="J42" s="68"/>
      <c r="K42" s="68"/>
      <c r="M42" s="85" t="s">
        <v>142</v>
      </c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</row>
    <row r="43" spans="1:27" ht="18" customHeight="1">
      <c r="A43" s="15"/>
      <c r="B43" s="15"/>
      <c r="C43" s="68"/>
      <c r="D43" s="68"/>
      <c r="E43" s="15"/>
      <c r="F43" s="15"/>
      <c r="G43" s="15"/>
      <c r="H43" s="15"/>
      <c r="I43" s="15"/>
      <c r="J43" s="68"/>
      <c r="K43" s="6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</row>
    <row r="44" spans="1:27" ht="18" customHeight="1">
      <c r="A44" s="15"/>
      <c r="B44" s="83" t="s">
        <v>143</v>
      </c>
      <c r="C44" s="83"/>
      <c r="D44" s="83"/>
      <c r="E44" s="83"/>
      <c r="F44" s="83"/>
      <c r="G44" s="83"/>
      <c r="H44" s="83"/>
      <c r="I44" s="83"/>
      <c r="J44" s="83"/>
      <c r="K44" s="83"/>
      <c r="L44" s="94" t="s">
        <v>144</v>
      </c>
      <c r="M44" s="94"/>
      <c r="N44" s="94"/>
      <c r="O44" s="136" t="s">
        <v>132</v>
      </c>
      <c r="P44" s="93" t="e">
        <f>Y5*D40*D40/1000</f>
        <v>#N/A</v>
      </c>
      <c r="Q44" s="93"/>
      <c r="R44" s="93"/>
      <c r="S44" s="96" t="s">
        <v>170</v>
      </c>
      <c r="T44" s="96"/>
      <c r="U44" s="96"/>
      <c r="V44" s="139" t="s">
        <v>134</v>
      </c>
      <c r="W44" s="140"/>
      <c r="X44" s="140"/>
      <c r="Y44" s="140"/>
      <c r="Z44" s="140"/>
      <c r="AA44" s="140"/>
    </row>
    <row r="45" spans="1:27" ht="18" customHeight="1">
      <c r="A45" s="15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136">
        <v>1000</v>
      </c>
      <c r="M45" s="136"/>
      <c r="N45" s="136"/>
      <c r="O45" s="136"/>
      <c r="P45" s="93"/>
      <c r="Q45" s="93"/>
      <c r="R45" s="93"/>
      <c r="S45" s="96"/>
      <c r="T45" s="96"/>
      <c r="U45" s="96"/>
      <c r="V45" s="140"/>
      <c r="W45" s="140"/>
      <c r="X45" s="140"/>
      <c r="Y45" s="140"/>
      <c r="Z45" s="140"/>
      <c r="AA45" s="140"/>
    </row>
    <row r="46" ht="18" customHeight="1"/>
    <row r="47" ht="18" customHeight="1"/>
    <row r="48" ht="20.25" customHeight="1">
      <c r="AG48" s="4"/>
    </row>
    <row r="49" spans="32:33" ht="18" customHeight="1">
      <c r="AF49" s="8"/>
      <c r="AG49" s="4"/>
    </row>
    <row r="50" ht="16.5" customHeight="1">
      <c r="AF50" s="8"/>
    </row>
    <row r="51" ht="16.5" customHeight="1">
      <c r="AE51" s="4"/>
    </row>
    <row r="52" ht="16.5" customHeight="1">
      <c r="AE52" s="4"/>
    </row>
  </sheetData>
  <sheetProtection/>
  <autoFilter ref="AF8:AG40"/>
  <mergeCells count="84">
    <mergeCell ref="T17:T18"/>
    <mergeCell ref="U18:Z18"/>
    <mergeCell ref="U17:Z17"/>
    <mergeCell ref="Y13:Z13"/>
    <mergeCell ref="G40:H40"/>
    <mergeCell ref="D40:F40"/>
    <mergeCell ref="I21:J21"/>
    <mergeCell ref="I20:J20"/>
    <mergeCell ref="H20:H21"/>
    <mergeCell ref="F20:G20"/>
    <mergeCell ref="V14:X15"/>
    <mergeCell ref="V13:X13"/>
    <mergeCell ref="M13:N13"/>
    <mergeCell ref="AD2:AG2"/>
    <mergeCell ref="AD3:AG3"/>
    <mergeCell ref="Y10:Z10"/>
    <mergeCell ref="Y11:Z11"/>
    <mergeCell ref="J3:AA3"/>
    <mergeCell ref="J6:AA6"/>
    <mergeCell ref="J7:AA7"/>
    <mergeCell ref="J5:U5"/>
    <mergeCell ref="J4:AA4"/>
    <mergeCell ref="V9:X9"/>
    <mergeCell ref="B3:C5"/>
    <mergeCell ref="D3:I3"/>
    <mergeCell ref="D5:I5"/>
    <mergeCell ref="D4:I4"/>
    <mergeCell ref="M9:N9"/>
    <mergeCell ref="J12:L12"/>
    <mergeCell ref="V12:X12"/>
    <mergeCell ref="Y5:Z5"/>
    <mergeCell ref="Y12:Z12"/>
    <mergeCell ref="V10:X10"/>
    <mergeCell ref="V11:X11"/>
    <mergeCell ref="C35:D35"/>
    <mergeCell ref="I36:J36"/>
    <mergeCell ref="I35:J35"/>
    <mergeCell ref="K35:L36"/>
    <mergeCell ref="C36:D36"/>
    <mergeCell ref="E35:H36"/>
    <mergeCell ref="J29:L30"/>
    <mergeCell ref="G30:H30"/>
    <mergeCell ref="G31:H31"/>
    <mergeCell ref="M35:M36"/>
    <mergeCell ref="L45:N45"/>
    <mergeCell ref="L44:N44"/>
    <mergeCell ref="L43:AA43"/>
    <mergeCell ref="V44:AA45"/>
    <mergeCell ref="L17:L18"/>
    <mergeCell ref="O44:O45"/>
    <mergeCell ref="S44:U45"/>
    <mergeCell ref="R33:T33"/>
    <mergeCell ref="S29:T29"/>
    <mergeCell ref="O18:P18"/>
    <mergeCell ref="P44:R45"/>
    <mergeCell ref="B33:P33"/>
    <mergeCell ref="K20:N21"/>
    <mergeCell ref="B44:K45"/>
    <mergeCell ref="R13:U13"/>
    <mergeCell ref="R14:U15"/>
    <mergeCell ref="P9:Q15"/>
    <mergeCell ref="J13:L13"/>
    <mergeCell ref="M10:N10"/>
    <mergeCell ref="M11:N11"/>
    <mergeCell ref="M12:N12"/>
    <mergeCell ref="J10:L10"/>
    <mergeCell ref="J11:L11"/>
    <mergeCell ref="J9:L9"/>
    <mergeCell ref="B17:D18"/>
    <mergeCell ref="B6:D7"/>
    <mergeCell ref="E7:I7"/>
    <mergeCell ref="E6:I6"/>
    <mergeCell ref="G18:H18"/>
    <mergeCell ref="B13:I13"/>
    <mergeCell ref="A38:E38"/>
    <mergeCell ref="M42:AC42"/>
    <mergeCell ref="B20:E21"/>
    <mergeCell ref="I29:I30"/>
    <mergeCell ref="F21:G21"/>
    <mergeCell ref="B29:C30"/>
    <mergeCell ref="B35:B36"/>
    <mergeCell ref="N35:P36"/>
    <mergeCell ref="E29:F29"/>
    <mergeCell ref="E30:F31"/>
  </mergeCells>
  <dataValidations count="4">
    <dataValidation type="list" allowBlank="1" showInputMessage="1" showErrorMessage="1" sqref="V14">
      <formula1>$AD$14:$AD$15</formula1>
    </dataValidation>
    <dataValidation type="list" allowBlank="1" showInputMessage="1" showErrorMessage="1" sqref="Y9:AA9 V9">
      <formula1>$AD$9:$AD$10</formula1>
    </dataValidation>
    <dataValidation type="list" allowBlank="1" showInputMessage="1" showErrorMessage="1" sqref="J5:U5">
      <formula1>$AF$9:$AF$40</formula1>
    </dataValidation>
    <dataValidation type="list" allowBlank="1" showInputMessage="1" showErrorMessage="1" sqref="J6:AA6">
      <formula1>$AJ$9:$AJ$41</formula1>
    </dataValidation>
  </dataValidations>
  <printOptions/>
  <pageMargins left="0.75" right="0.55" top="0.47" bottom="0.59" header="0.512" footer="0.51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user</cp:lastModifiedBy>
  <cp:lastPrinted>2010-06-30T05:04:59Z</cp:lastPrinted>
  <dcterms:created xsi:type="dcterms:W3CDTF">2004-10-07T08:26:24Z</dcterms:created>
  <dcterms:modified xsi:type="dcterms:W3CDTF">2010-06-30T05:19:01Z</dcterms:modified>
  <cp:category/>
  <cp:version/>
  <cp:contentType/>
  <cp:contentStatus/>
</cp:coreProperties>
</file>