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20_調査\01_一般廃棄物処理事業実績\02_一般廃棄物処理事業の概要\R04\99_完成版\30_HP\Hpコンテンツ_ファイル名修正版\"/>
    </mc:Choice>
  </mc:AlternateContent>
  <bookViews>
    <workbookView xWindow="0" yWindow="0" windowWidth="28800" windowHeight="12300" firstSheet="4" activeTab="16"/>
  </bookViews>
  <sheets>
    <sheet name="表3-1" sheetId="18" r:id="rId1"/>
    <sheet name="表3-2" sheetId="19" r:id="rId2"/>
    <sheet name="表3-3" sheetId="20" r:id="rId3"/>
    <sheet name="表3-4" sheetId="21" r:id="rId4"/>
    <sheet name="表3-5" sheetId="22" r:id="rId5"/>
    <sheet name="表3-6" sheetId="23" r:id="rId6"/>
    <sheet name="表3-7" sheetId="24" r:id="rId7"/>
    <sheet name="表3-8" sheetId="25" r:id="rId8"/>
    <sheet name="表3-9" sheetId="26" r:id="rId9"/>
    <sheet name="表3-10" sheetId="27" r:id="rId10"/>
    <sheet name="表3-11" sheetId="28" r:id="rId11"/>
    <sheet name="表3-12" sheetId="29" r:id="rId12"/>
    <sheet name="表3-12(2)" sheetId="30" r:id="rId13"/>
    <sheet name="表3-13" sheetId="31" r:id="rId14"/>
    <sheet name="表 参考" sheetId="32" r:id="rId15"/>
    <sheet name="表 参考 (2)" sheetId="33" r:id="rId16"/>
    <sheet name="表 参考 (３)" sheetId="34" r:id="rId17"/>
  </sheets>
  <externalReferences>
    <externalReference r:id="rId18"/>
    <externalReference r:id="rId19"/>
    <externalReference r:id="rId20"/>
    <externalReference r:id="rId21"/>
  </externalReferences>
  <definedNames>
    <definedName name="_xlnm._FilterDatabase" localSheetId="16" hidden="1">'表 参考 (３)'!$A$3:$I$43</definedName>
    <definedName name="_xlnm._FilterDatabase" localSheetId="10" hidden="1">'表3-11'!$A$3:$S$50</definedName>
    <definedName name="_Order1" hidden="1">255</definedName>
    <definedName name="C地方公共団体コード">[1]表紙!$M$12</definedName>
    <definedName name="_xlnm.Print_Area" localSheetId="14">'表 参考'!$A$1:$K$45</definedName>
    <definedName name="_xlnm.Print_Area" localSheetId="15">'表 参考 (2)'!$A$1:$J$46</definedName>
    <definedName name="_xlnm.Print_Area" localSheetId="16">'表 参考 (３)'!$A$1:$I$43</definedName>
    <definedName name="_xlnm.Print_Area" localSheetId="0">'表3-1'!$A$1:$AE$57</definedName>
    <definedName name="_xlnm.Print_Area" localSheetId="9">'表3-10'!$A$1:$Y$44</definedName>
    <definedName name="_xlnm.Print_Area" localSheetId="10">'表3-11'!$A$1:$T$46</definedName>
    <definedName name="_xlnm.Print_Area" localSheetId="11">'表3-12'!$A$1:$X$48</definedName>
    <definedName name="_xlnm.Print_Area" localSheetId="12">'表3-12(2)'!$A$1:$X$44</definedName>
    <definedName name="_xlnm.Print_Area" localSheetId="13">'表3-13'!$A$1:$Q$38</definedName>
    <definedName name="_xlnm.Print_Area" localSheetId="1">'表3-2'!$A$1:$K$46</definedName>
    <definedName name="_xlnm.Print_Area" localSheetId="2">'表3-3'!$A$1:$H$43</definedName>
    <definedName name="_xlnm.Print_Area" localSheetId="3">'表3-4'!$A$1:$Z$47</definedName>
    <definedName name="_xlnm.Print_Area" localSheetId="4">'表3-5'!$A$1:$W$46</definedName>
    <definedName name="_xlnm.Print_Area" localSheetId="5">'表3-6'!$A$1:$Q$27</definedName>
    <definedName name="_xlnm.Print_Area" localSheetId="6">'表3-7'!$A$1:$K$47</definedName>
    <definedName name="_xlnm.Print_Area" localSheetId="7">'表3-8'!$A$1:$N$36</definedName>
    <definedName name="_xlnm.Print_Area" localSheetId="8">'表3-9'!$A$1:$S$42</definedName>
    <definedName name="月報">"グラフ 1"</definedName>
    <definedName name="年度" localSheetId="14">#REF!</definedName>
    <definedName name="年度" localSheetId="15">#REF!</definedName>
    <definedName name="年度" localSheetId="16">#REF!</definedName>
    <definedName name="年度" localSheetId="0">#REF!</definedName>
    <definedName name="年度" localSheetId="10">#REF!</definedName>
    <definedName name="年度" localSheetId="13">#REF!</definedName>
    <definedName name="年度" localSheetId="1">#REF!</definedName>
    <definedName name="年度" localSheetId="2">#REF!</definedName>
    <definedName name="年度">#REF!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34" l="1"/>
  <c r="I41" i="34"/>
  <c r="C41" i="34"/>
  <c r="F40" i="34"/>
  <c r="C40" i="34"/>
  <c r="I40" i="34"/>
  <c r="I39" i="34"/>
  <c r="F39" i="34"/>
  <c r="C39" i="34"/>
  <c r="F38" i="34"/>
  <c r="I38" i="34"/>
  <c r="C38" i="34"/>
  <c r="F37" i="34"/>
  <c r="C37" i="34"/>
  <c r="I37" i="34"/>
  <c r="I36" i="34"/>
  <c r="F36" i="34"/>
  <c r="C36" i="34"/>
  <c r="F35" i="34"/>
  <c r="I35" i="34"/>
  <c r="C35" i="34"/>
  <c r="F34" i="34"/>
  <c r="C34" i="34"/>
  <c r="I34" i="34"/>
  <c r="I33" i="34"/>
  <c r="F33" i="34"/>
  <c r="C33" i="34"/>
  <c r="F32" i="34"/>
  <c r="F31" i="34"/>
  <c r="C31" i="34"/>
  <c r="I31" i="34"/>
  <c r="H42" i="34"/>
  <c r="F30" i="34"/>
  <c r="C30" i="34"/>
  <c r="F29" i="34"/>
  <c r="I29" i="34"/>
  <c r="C29" i="34"/>
  <c r="F28" i="34"/>
  <c r="I28" i="34"/>
  <c r="H27" i="34"/>
  <c r="F26" i="34"/>
  <c r="I26" i="34"/>
  <c r="C26" i="34"/>
  <c r="I25" i="34"/>
  <c r="F25" i="34"/>
  <c r="C25" i="34"/>
  <c r="I24" i="34"/>
  <c r="F24" i="34"/>
  <c r="C24" i="34"/>
  <c r="F23" i="34"/>
  <c r="I22" i="34"/>
  <c r="F22" i="34"/>
  <c r="C22" i="34"/>
  <c r="I21" i="34"/>
  <c r="F21" i="34"/>
  <c r="C21" i="34"/>
  <c r="F20" i="34"/>
  <c r="C20" i="34"/>
  <c r="I20" i="34"/>
  <c r="I19" i="34"/>
  <c r="F19" i="34"/>
  <c r="C19" i="34"/>
  <c r="C18" i="34"/>
  <c r="F17" i="34"/>
  <c r="I17" i="34"/>
  <c r="C17" i="34"/>
  <c r="I16" i="34"/>
  <c r="F16" i="34"/>
  <c r="C16" i="34"/>
  <c r="I15" i="34"/>
  <c r="F15" i="34"/>
  <c r="C15" i="34"/>
  <c r="F14" i="34"/>
  <c r="I14" i="34"/>
  <c r="I13" i="34"/>
  <c r="F13" i="34"/>
  <c r="C13" i="34"/>
  <c r="I12" i="34"/>
  <c r="F12" i="34"/>
  <c r="C12" i="34"/>
  <c r="F11" i="34"/>
  <c r="I11" i="34"/>
  <c r="C11" i="34"/>
  <c r="I10" i="34"/>
  <c r="F10" i="34"/>
  <c r="C10" i="34"/>
  <c r="F9" i="34"/>
  <c r="C9" i="34"/>
  <c r="F8" i="34"/>
  <c r="B42" i="33"/>
  <c r="C42" i="33"/>
  <c r="C41" i="33"/>
  <c r="B41" i="33"/>
  <c r="B39" i="33"/>
  <c r="C38" i="33"/>
  <c r="B38" i="33"/>
  <c r="H43" i="33"/>
  <c r="B36" i="33"/>
  <c r="C36" i="33"/>
  <c r="C35" i="33"/>
  <c r="B35" i="33"/>
  <c r="B33" i="33"/>
  <c r="C32" i="33"/>
  <c r="B32" i="33"/>
  <c r="B30" i="33"/>
  <c r="C30" i="33"/>
  <c r="C29" i="33"/>
  <c r="B27" i="33"/>
  <c r="C27" i="33"/>
  <c r="C26" i="33"/>
  <c r="B26" i="33"/>
  <c r="F28" i="33"/>
  <c r="C24" i="33"/>
  <c r="B24" i="33"/>
  <c r="C23" i="33"/>
  <c r="B23" i="33"/>
  <c r="B21" i="33"/>
  <c r="C20" i="33"/>
  <c r="B20" i="33"/>
  <c r="C18" i="33"/>
  <c r="B18" i="33"/>
  <c r="C17" i="33"/>
  <c r="B17" i="33"/>
  <c r="B15" i="33"/>
  <c r="C15" i="33"/>
  <c r="C14" i="33"/>
  <c r="B14" i="33"/>
  <c r="C12" i="33"/>
  <c r="B12" i="33"/>
  <c r="C11" i="33"/>
  <c r="B11" i="33"/>
  <c r="H28" i="33"/>
  <c r="H44" i="33" s="1"/>
  <c r="G28" i="33"/>
  <c r="C9" i="33"/>
  <c r="H43" i="32"/>
  <c r="E43" i="32"/>
  <c r="H42" i="32"/>
  <c r="E42" i="32"/>
  <c r="H41" i="32"/>
  <c r="E41" i="32"/>
  <c r="H40" i="32"/>
  <c r="H39" i="32"/>
  <c r="E39" i="32"/>
  <c r="H38" i="32"/>
  <c r="E38" i="32"/>
  <c r="H37" i="32"/>
  <c r="E37" i="32"/>
  <c r="H36" i="32"/>
  <c r="I36" i="32" s="1"/>
  <c r="E36" i="32"/>
  <c r="H35" i="32"/>
  <c r="E35" i="32"/>
  <c r="H34" i="32"/>
  <c r="E34" i="32"/>
  <c r="H33" i="32"/>
  <c r="H32" i="32"/>
  <c r="H31" i="32"/>
  <c r="I31" i="32" s="1"/>
  <c r="E31" i="32"/>
  <c r="C44" i="32"/>
  <c r="E30" i="32"/>
  <c r="H28" i="32"/>
  <c r="E28" i="32"/>
  <c r="H27" i="32"/>
  <c r="E27" i="32"/>
  <c r="H26" i="32"/>
  <c r="E26" i="32"/>
  <c r="H25" i="32"/>
  <c r="E25" i="32"/>
  <c r="I25" i="32" s="1"/>
  <c r="H24" i="32"/>
  <c r="E24" i="32"/>
  <c r="H23" i="32"/>
  <c r="E23" i="32"/>
  <c r="H22" i="32"/>
  <c r="E22" i="32"/>
  <c r="H21" i="32"/>
  <c r="H20" i="32"/>
  <c r="E20" i="32"/>
  <c r="H19" i="32"/>
  <c r="E19" i="32"/>
  <c r="I19" i="32" s="1"/>
  <c r="H18" i="32"/>
  <c r="E18" i="32"/>
  <c r="E17" i="32"/>
  <c r="H16" i="32"/>
  <c r="E16" i="32"/>
  <c r="H15" i="32"/>
  <c r="E15" i="32"/>
  <c r="H14" i="32"/>
  <c r="E14" i="32"/>
  <c r="H13" i="32"/>
  <c r="E13" i="32"/>
  <c r="H12" i="32"/>
  <c r="E12" i="32"/>
  <c r="H11" i="32"/>
  <c r="E11" i="32"/>
  <c r="B29" i="32"/>
  <c r="E10" i="32"/>
  <c r="C29" i="32"/>
  <c r="C45" i="32" s="1"/>
  <c r="Q34" i="31"/>
  <c r="L34" i="31"/>
  <c r="N28" i="31"/>
  <c r="L27" i="31"/>
  <c r="K27" i="31"/>
  <c r="J27" i="31"/>
  <c r="I27" i="31"/>
  <c r="H27" i="31"/>
  <c r="G27" i="31"/>
  <c r="F27" i="31"/>
  <c r="E27" i="31"/>
  <c r="D27" i="31"/>
  <c r="C27" i="31"/>
  <c r="P27" i="31"/>
  <c r="N27" i="31"/>
  <c r="N22" i="31"/>
  <c r="L21" i="31"/>
  <c r="K21" i="31"/>
  <c r="J21" i="31"/>
  <c r="I21" i="31"/>
  <c r="H21" i="31"/>
  <c r="G21" i="31"/>
  <c r="F21" i="31"/>
  <c r="E21" i="31"/>
  <c r="D21" i="31"/>
  <c r="C21" i="31"/>
  <c r="N21" i="31"/>
  <c r="L17" i="31"/>
  <c r="K17" i="31"/>
  <c r="J17" i="31"/>
  <c r="I17" i="31"/>
  <c r="H17" i="31"/>
  <c r="G17" i="31"/>
  <c r="F17" i="31"/>
  <c r="E17" i="31"/>
  <c r="D17" i="31"/>
  <c r="C17" i="31"/>
  <c r="M27" i="31"/>
  <c r="P17" i="31"/>
  <c r="L12" i="31"/>
  <c r="K12" i="31"/>
  <c r="J12" i="31"/>
  <c r="I12" i="31"/>
  <c r="I34" i="31" s="1"/>
  <c r="H12" i="31"/>
  <c r="G12" i="31"/>
  <c r="F12" i="31"/>
  <c r="E12" i="31"/>
  <c r="D12" i="31"/>
  <c r="C12" i="31"/>
  <c r="O17" i="31"/>
  <c r="K42" i="30"/>
  <c r="W41" i="30"/>
  <c r="K41" i="30"/>
  <c r="M41" i="30"/>
  <c r="L41" i="30"/>
  <c r="V41" i="30"/>
  <c r="H41" i="30"/>
  <c r="T41" i="30"/>
  <c r="S41" i="30"/>
  <c r="G41" i="30"/>
  <c r="F41" i="30"/>
  <c r="K26" i="30"/>
  <c r="Q26" i="30"/>
  <c r="L26" i="30"/>
  <c r="L42" i="30" s="1"/>
  <c r="V26" i="30"/>
  <c r="V42" i="30" s="1"/>
  <c r="O26" i="30"/>
  <c r="J26" i="30"/>
  <c r="I26" i="30"/>
  <c r="B26" i="30"/>
  <c r="T26" i="30"/>
  <c r="T42" i="30" s="1"/>
  <c r="M26" i="30"/>
  <c r="G26" i="30"/>
  <c r="G42" i="30" s="1"/>
  <c r="S41" i="29"/>
  <c r="C41" i="29"/>
  <c r="E40" i="28"/>
  <c r="D40" i="28"/>
  <c r="X39" i="29"/>
  <c r="D39" i="28"/>
  <c r="R41" i="29"/>
  <c r="D37" i="28"/>
  <c r="X36" i="29"/>
  <c r="D36" i="28"/>
  <c r="M41" i="29"/>
  <c r="D35" i="28"/>
  <c r="N41" i="29"/>
  <c r="D33" i="28"/>
  <c r="D32" i="28"/>
  <c r="X31" i="29"/>
  <c r="D31" i="28"/>
  <c r="T41" i="29"/>
  <c r="H41" i="29"/>
  <c r="D30" i="28"/>
  <c r="F30" i="28" s="1"/>
  <c r="E29" i="28"/>
  <c r="D29" i="28"/>
  <c r="G41" i="29"/>
  <c r="X27" i="29"/>
  <c r="V26" i="29"/>
  <c r="O26" i="29"/>
  <c r="E26" i="28"/>
  <c r="X25" i="29"/>
  <c r="D25" i="28"/>
  <c r="X24" i="29"/>
  <c r="D24" i="28"/>
  <c r="E23" i="28"/>
  <c r="E22" i="28"/>
  <c r="D22" i="28"/>
  <c r="D21" i="28"/>
  <c r="E20" i="28"/>
  <c r="D20" i="28"/>
  <c r="F20" i="28" s="1"/>
  <c r="AD19" i="29" s="1"/>
  <c r="X19" i="29"/>
  <c r="AE19" i="29" s="1"/>
  <c r="X18" i="29"/>
  <c r="D18" i="28"/>
  <c r="F18" i="28" s="1"/>
  <c r="AD17" i="29" s="1"/>
  <c r="X17" i="29"/>
  <c r="X14" i="29"/>
  <c r="F26" i="29"/>
  <c r="E14" i="28"/>
  <c r="D14" i="28"/>
  <c r="F14" i="28" s="1"/>
  <c r="AD13" i="29" s="1"/>
  <c r="X13" i="29"/>
  <c r="E13" i="28"/>
  <c r="E11" i="28"/>
  <c r="D11" i="28"/>
  <c r="F11" i="28" s="1"/>
  <c r="AD10" i="29" s="1"/>
  <c r="C26" i="29"/>
  <c r="X8" i="29"/>
  <c r="E8" i="28"/>
  <c r="M26" i="29"/>
  <c r="K41" i="28"/>
  <c r="E41" i="28"/>
  <c r="D41" i="28"/>
  <c r="N41" i="28"/>
  <c r="K40" i="28"/>
  <c r="N40" i="28"/>
  <c r="K39" i="28"/>
  <c r="E39" i="28"/>
  <c r="N39" i="28"/>
  <c r="N38" i="28"/>
  <c r="K38" i="28"/>
  <c r="E38" i="28"/>
  <c r="K37" i="28"/>
  <c r="N37" i="28"/>
  <c r="E37" i="28"/>
  <c r="K36" i="28"/>
  <c r="E36" i="28"/>
  <c r="N36" i="28"/>
  <c r="K35" i="28"/>
  <c r="E35" i="28"/>
  <c r="N35" i="28"/>
  <c r="K34" i="28"/>
  <c r="E34" i="28"/>
  <c r="F34" i="28" s="1"/>
  <c r="AD33" i="29" s="1"/>
  <c r="D34" i="28"/>
  <c r="N34" i="28"/>
  <c r="N33" i="28"/>
  <c r="E33" i="28"/>
  <c r="N32" i="28"/>
  <c r="K32" i="28"/>
  <c r="E32" i="28"/>
  <c r="K31" i="28"/>
  <c r="E31" i="28"/>
  <c r="K30" i="28"/>
  <c r="E30" i="28"/>
  <c r="K29" i="28"/>
  <c r="N29" i="28"/>
  <c r="H42" i="28"/>
  <c r="K28" i="28"/>
  <c r="J42" i="28"/>
  <c r="I42" i="28"/>
  <c r="E28" i="28"/>
  <c r="N26" i="28"/>
  <c r="D26" i="28"/>
  <c r="K25" i="28"/>
  <c r="E25" i="28"/>
  <c r="K24" i="28"/>
  <c r="E24" i="28"/>
  <c r="N24" i="28"/>
  <c r="K23" i="28"/>
  <c r="N23" i="28"/>
  <c r="K22" i="28"/>
  <c r="K21" i="28"/>
  <c r="E21" i="28"/>
  <c r="F21" i="28" s="1"/>
  <c r="AD20" i="29" s="1"/>
  <c r="N21" i="28"/>
  <c r="N20" i="28"/>
  <c r="K19" i="28"/>
  <c r="E19" i="28"/>
  <c r="D19" i="28"/>
  <c r="K18" i="28"/>
  <c r="E18" i="28"/>
  <c r="N18" i="28"/>
  <c r="N17" i="28"/>
  <c r="E17" i="28"/>
  <c r="D17" i="28"/>
  <c r="F17" i="28" s="1"/>
  <c r="AD16" i="29" s="1"/>
  <c r="K16" i="28"/>
  <c r="E16" i="28"/>
  <c r="D16" i="28"/>
  <c r="F16" i="28" s="1"/>
  <c r="L27" i="28"/>
  <c r="K15" i="28"/>
  <c r="E15" i="28"/>
  <c r="D15" i="28"/>
  <c r="F15" i="28" s="1"/>
  <c r="N15" i="28"/>
  <c r="N14" i="28"/>
  <c r="K13" i="28"/>
  <c r="D13" i="28"/>
  <c r="N13" i="28"/>
  <c r="AD11" i="29"/>
  <c r="K12" i="28"/>
  <c r="E12" i="28"/>
  <c r="D12" i="28"/>
  <c r="F12" i="28" s="1"/>
  <c r="O12" i="28"/>
  <c r="N12" i="28"/>
  <c r="P12" i="28" s="1"/>
  <c r="N11" i="28"/>
  <c r="K10" i="28"/>
  <c r="F10" i="28"/>
  <c r="O10" i="28" s="1"/>
  <c r="E10" i="28"/>
  <c r="D10" i="28"/>
  <c r="AD9" i="29"/>
  <c r="N10" i="28"/>
  <c r="M27" i="28"/>
  <c r="E9" i="28"/>
  <c r="D9" i="28"/>
  <c r="F9" i="28" s="1"/>
  <c r="AD8" i="29" s="1"/>
  <c r="N9" i="28"/>
  <c r="N8" i="28"/>
  <c r="E44" i="27"/>
  <c r="I44" i="27" s="1"/>
  <c r="H43" i="27"/>
  <c r="E43" i="27"/>
  <c r="I43" i="27" s="1"/>
  <c r="K42" i="27"/>
  <c r="E42" i="27"/>
  <c r="I42" i="27" s="1"/>
  <c r="V41" i="27"/>
  <c r="S41" i="27"/>
  <c r="U41" i="27" s="1"/>
  <c r="L41" i="27"/>
  <c r="E41" i="27"/>
  <c r="I41" i="27" s="1"/>
  <c r="S40" i="27"/>
  <c r="U40" i="27" s="1"/>
  <c r="L40" i="27"/>
  <c r="E40" i="27"/>
  <c r="S39" i="27"/>
  <c r="U39" i="27" s="1"/>
  <c r="L39" i="27"/>
  <c r="E39" i="27"/>
  <c r="E38" i="27"/>
  <c r="I38" i="27" s="1"/>
  <c r="S37" i="27"/>
  <c r="U37" i="27" s="1"/>
  <c r="L37" i="27"/>
  <c r="E37" i="27"/>
  <c r="I37" i="27" s="1"/>
  <c r="S36" i="27"/>
  <c r="U36" i="27" s="1"/>
  <c r="L36" i="27"/>
  <c r="E36" i="27"/>
  <c r="L35" i="27"/>
  <c r="E35" i="27"/>
  <c r="I35" i="27" s="1"/>
  <c r="U34" i="27"/>
  <c r="S34" i="27"/>
  <c r="L34" i="27"/>
  <c r="E34" i="27"/>
  <c r="L33" i="27"/>
  <c r="E33" i="27"/>
  <c r="E32" i="27"/>
  <c r="S31" i="27"/>
  <c r="U31" i="27" s="1"/>
  <c r="L31" i="27"/>
  <c r="E31" i="27"/>
  <c r="L30" i="27"/>
  <c r="E30" i="27"/>
  <c r="I29" i="27"/>
  <c r="E29" i="27"/>
  <c r="V29" i="27" s="1"/>
  <c r="I28" i="27"/>
  <c r="H28" i="27"/>
  <c r="H44" i="27" s="1"/>
  <c r="E28" i="27"/>
  <c r="S27" i="27"/>
  <c r="U27" i="27" s="1"/>
  <c r="E27" i="27"/>
  <c r="S26" i="27"/>
  <c r="U26" i="27" s="1"/>
  <c r="E26" i="27"/>
  <c r="S25" i="27"/>
  <c r="U25" i="27" s="1"/>
  <c r="L25" i="27"/>
  <c r="E25" i="27"/>
  <c r="S24" i="27"/>
  <c r="U24" i="27" s="1"/>
  <c r="L24" i="27"/>
  <c r="E24" i="27"/>
  <c r="S23" i="27"/>
  <c r="U23" i="27" s="1"/>
  <c r="L23" i="27"/>
  <c r="E23" i="27"/>
  <c r="V23" i="27" s="1"/>
  <c r="S22" i="27"/>
  <c r="U22" i="27" s="1"/>
  <c r="L22" i="27"/>
  <c r="E22" i="27"/>
  <c r="S21" i="27"/>
  <c r="U21" i="27" s="1"/>
  <c r="L21" i="27"/>
  <c r="E21" i="27"/>
  <c r="V20" i="27"/>
  <c r="S20" i="27"/>
  <c r="U20" i="27" s="1"/>
  <c r="I20" i="27"/>
  <c r="K20" i="27" s="1"/>
  <c r="E20" i="27"/>
  <c r="U19" i="27"/>
  <c r="S19" i="27"/>
  <c r="L19" i="27"/>
  <c r="E19" i="27"/>
  <c r="L18" i="27"/>
  <c r="I18" i="27"/>
  <c r="E18" i="27"/>
  <c r="V18" i="27" s="1"/>
  <c r="S17" i="27"/>
  <c r="I17" i="27"/>
  <c r="K17" i="27" s="1"/>
  <c r="E17" i="27"/>
  <c r="U16" i="27"/>
  <c r="S16" i="27"/>
  <c r="L16" i="27"/>
  <c r="S15" i="27"/>
  <c r="U15" i="27" s="1"/>
  <c r="L15" i="27"/>
  <c r="K15" i="27"/>
  <c r="I15" i="27"/>
  <c r="W15" i="27" s="1"/>
  <c r="E15" i="27"/>
  <c r="W14" i="27"/>
  <c r="X14" i="27" s="1"/>
  <c r="V14" i="27"/>
  <c r="S14" i="27"/>
  <c r="U14" i="27" s="1"/>
  <c r="L14" i="27"/>
  <c r="I14" i="27"/>
  <c r="K14" i="27" s="1"/>
  <c r="E14" i="27"/>
  <c r="S13" i="27"/>
  <c r="U13" i="27" s="1"/>
  <c r="H13" i="27"/>
  <c r="E13" i="27"/>
  <c r="V13" i="27" s="1"/>
  <c r="S12" i="27"/>
  <c r="U12" i="27" s="1"/>
  <c r="L12" i="27"/>
  <c r="E12" i="27"/>
  <c r="I12" i="27" s="1"/>
  <c r="U11" i="27"/>
  <c r="S11" i="27"/>
  <c r="E11" i="27"/>
  <c r="S10" i="27"/>
  <c r="U10" i="27" s="1"/>
  <c r="L10" i="27"/>
  <c r="E10" i="27"/>
  <c r="I10" i="27" s="1"/>
  <c r="U9" i="27"/>
  <c r="S9" i="27"/>
  <c r="L9" i="27"/>
  <c r="E9" i="27"/>
  <c r="D42" i="26"/>
  <c r="G40" i="26"/>
  <c r="I40" i="26" s="1"/>
  <c r="K40" i="26" s="1"/>
  <c r="D40" i="26"/>
  <c r="G39" i="26"/>
  <c r="D39" i="26"/>
  <c r="G38" i="26"/>
  <c r="D38" i="26"/>
  <c r="G37" i="26"/>
  <c r="D37" i="26"/>
  <c r="G36" i="26"/>
  <c r="D36" i="26"/>
  <c r="G35" i="26"/>
  <c r="D35" i="26"/>
  <c r="G34" i="26"/>
  <c r="D34" i="26"/>
  <c r="G33" i="26"/>
  <c r="D33" i="26"/>
  <c r="D32" i="26"/>
  <c r="I31" i="26"/>
  <c r="K31" i="26" s="1"/>
  <c r="G31" i="26"/>
  <c r="D31" i="26"/>
  <c r="G30" i="26"/>
  <c r="D30" i="26"/>
  <c r="G29" i="26"/>
  <c r="I29" i="26" s="1"/>
  <c r="K29" i="26" s="1"/>
  <c r="D29" i="26"/>
  <c r="G28" i="26"/>
  <c r="D28" i="26"/>
  <c r="D27" i="26"/>
  <c r="G25" i="26"/>
  <c r="D25" i="26"/>
  <c r="I25" i="26" s="1"/>
  <c r="K25" i="26" s="1"/>
  <c r="G24" i="26"/>
  <c r="D24" i="26"/>
  <c r="D23" i="26"/>
  <c r="G22" i="26"/>
  <c r="D22" i="26"/>
  <c r="I21" i="26"/>
  <c r="K21" i="26" s="1"/>
  <c r="G21" i="26"/>
  <c r="D21" i="26"/>
  <c r="G20" i="26"/>
  <c r="D20" i="26"/>
  <c r="D19" i="26"/>
  <c r="G18" i="26"/>
  <c r="D18" i="26"/>
  <c r="G17" i="26"/>
  <c r="D17" i="26"/>
  <c r="G16" i="26"/>
  <c r="D16" i="26"/>
  <c r="I15" i="26"/>
  <c r="K15" i="26" s="1"/>
  <c r="G15" i="26"/>
  <c r="D15" i="26"/>
  <c r="G14" i="26"/>
  <c r="I14" i="26" s="1"/>
  <c r="K14" i="26" s="1"/>
  <c r="D14" i="26"/>
  <c r="G13" i="26"/>
  <c r="D13" i="26"/>
  <c r="G12" i="26"/>
  <c r="D12" i="26"/>
  <c r="G11" i="26"/>
  <c r="D11" i="26"/>
  <c r="D10" i="26"/>
  <c r="G9" i="26"/>
  <c r="D9" i="26"/>
  <c r="G8" i="26"/>
  <c r="B26" i="26"/>
  <c r="D26" i="26" s="1"/>
  <c r="G7" i="26"/>
  <c r="C26" i="26"/>
  <c r="D7" i="26"/>
  <c r="I7" i="26" s="1"/>
  <c r="I13" i="32" l="1"/>
  <c r="I18" i="32"/>
  <c r="I43" i="32"/>
  <c r="I24" i="32"/>
  <c r="I37" i="32"/>
  <c r="AD14" i="29"/>
  <c r="AE14" i="29" s="1"/>
  <c r="O15" i="28"/>
  <c r="E27" i="28"/>
  <c r="F35" i="28"/>
  <c r="F33" i="28"/>
  <c r="AE13" i="29"/>
  <c r="F29" i="28"/>
  <c r="AD28" i="29" s="1"/>
  <c r="F36" i="28"/>
  <c r="F37" i="28"/>
  <c r="AD36" i="29" s="1"/>
  <c r="AE36" i="29" s="1"/>
  <c r="F13" i="28"/>
  <c r="O13" i="28" s="1"/>
  <c r="F39" i="28"/>
  <c r="AD38" i="29" s="1"/>
  <c r="O17" i="28"/>
  <c r="P17" i="28" s="1"/>
  <c r="AE17" i="29"/>
  <c r="F25" i="28"/>
  <c r="F31" i="28"/>
  <c r="F32" i="28"/>
  <c r="E34" i="31"/>
  <c r="K29" i="27"/>
  <c r="V24" i="27"/>
  <c r="I24" i="27"/>
  <c r="G26" i="26"/>
  <c r="I9" i="26"/>
  <c r="K9" i="26" s="1"/>
  <c r="E41" i="26"/>
  <c r="E42" i="26" s="1"/>
  <c r="G27" i="26"/>
  <c r="G41" i="26" s="1"/>
  <c r="G42" i="26" s="1"/>
  <c r="L28" i="27"/>
  <c r="I21" i="27"/>
  <c r="V21" i="27"/>
  <c r="I31" i="27"/>
  <c r="V31" i="27"/>
  <c r="I39" i="27"/>
  <c r="V39" i="27"/>
  <c r="N30" i="28"/>
  <c r="B42" i="28"/>
  <c r="N42" i="28" s="1"/>
  <c r="I22" i="26"/>
  <c r="K22" i="26" s="1"/>
  <c r="W17" i="27"/>
  <c r="X17" i="27" s="1"/>
  <c r="U17" i="27"/>
  <c r="I40" i="27"/>
  <c r="V40" i="27"/>
  <c r="AD29" i="29"/>
  <c r="O30" i="28"/>
  <c r="H26" i="26"/>
  <c r="H42" i="26" s="1"/>
  <c r="I35" i="26"/>
  <c r="K35" i="26" s="1"/>
  <c r="I37" i="26"/>
  <c r="K37" i="26" s="1"/>
  <c r="K12" i="27"/>
  <c r="W12" i="27"/>
  <c r="L20" i="27"/>
  <c r="I22" i="27"/>
  <c r="V22" i="27"/>
  <c r="E41" i="29"/>
  <c r="K7" i="26"/>
  <c r="I12" i="26"/>
  <c r="K12" i="26" s="1"/>
  <c r="I27" i="26"/>
  <c r="I30" i="26"/>
  <c r="K30" i="26" s="1"/>
  <c r="K18" i="27"/>
  <c r="W37" i="27"/>
  <c r="K37" i="27"/>
  <c r="L43" i="28"/>
  <c r="K27" i="28"/>
  <c r="AE8" i="29"/>
  <c r="I33" i="26"/>
  <c r="K33" i="26" s="1"/>
  <c r="I11" i="27"/>
  <c r="V11" i="27"/>
  <c r="I27" i="27"/>
  <c r="V27" i="27"/>
  <c r="I30" i="27"/>
  <c r="V30" i="27"/>
  <c r="C42" i="29"/>
  <c r="I23" i="34"/>
  <c r="C23" i="34"/>
  <c r="I17" i="26"/>
  <c r="K17" i="26" s="1"/>
  <c r="K44" i="27"/>
  <c r="X15" i="27"/>
  <c r="E43" i="28"/>
  <c r="E42" i="28"/>
  <c r="AE25" i="29"/>
  <c r="K28" i="27"/>
  <c r="M43" i="27"/>
  <c r="L29" i="27"/>
  <c r="I34" i="27"/>
  <c r="V34" i="27"/>
  <c r="K41" i="27"/>
  <c r="W41" i="27"/>
  <c r="X41" i="27" s="1"/>
  <c r="I16" i="26"/>
  <c r="K16" i="26" s="1"/>
  <c r="G19" i="26"/>
  <c r="I19" i="26" s="1"/>
  <c r="K19" i="26" s="1"/>
  <c r="S38" i="27"/>
  <c r="U38" i="27" s="1"/>
  <c r="V38" i="27"/>
  <c r="I11" i="26"/>
  <c r="K11" i="26" s="1"/>
  <c r="I24" i="26"/>
  <c r="K24" i="26" s="1"/>
  <c r="B27" i="28"/>
  <c r="D8" i="26"/>
  <c r="Q43" i="27"/>
  <c r="V37" i="27"/>
  <c r="K43" i="27"/>
  <c r="O16" i="28"/>
  <c r="AD15" i="29"/>
  <c r="K26" i="28"/>
  <c r="C26" i="30"/>
  <c r="C42" i="30" s="1"/>
  <c r="I36" i="26"/>
  <c r="K36" i="26" s="1"/>
  <c r="V26" i="27"/>
  <c r="I26" i="27"/>
  <c r="G42" i="29"/>
  <c r="I38" i="26"/>
  <c r="K38" i="26" s="1"/>
  <c r="I28" i="26"/>
  <c r="K28" i="26" s="1"/>
  <c r="I34" i="26"/>
  <c r="K34" i="26" s="1"/>
  <c r="I9" i="27"/>
  <c r="V9" i="27"/>
  <c r="P10" i="28"/>
  <c r="F26" i="26"/>
  <c r="G10" i="26"/>
  <c r="I10" i="26" s="1"/>
  <c r="K10" i="26" s="1"/>
  <c r="I18" i="26"/>
  <c r="K18" i="26" s="1"/>
  <c r="I20" i="26"/>
  <c r="K20" i="26" s="1"/>
  <c r="K10" i="27"/>
  <c r="W10" i="27"/>
  <c r="X10" i="27" s="1"/>
  <c r="I19" i="27"/>
  <c r="V19" i="27"/>
  <c r="S32" i="27"/>
  <c r="U32" i="27" s="1"/>
  <c r="K26" i="29"/>
  <c r="W26" i="29"/>
  <c r="X10" i="29"/>
  <c r="AE10" i="29" s="1"/>
  <c r="X33" i="29"/>
  <c r="AE33" i="29" s="1"/>
  <c r="J42" i="30"/>
  <c r="I16" i="32"/>
  <c r="O14" i="28"/>
  <c r="S42" i="29"/>
  <c r="S48" i="29" s="1"/>
  <c r="S47" i="29" s="1"/>
  <c r="C34" i="31"/>
  <c r="I28" i="32"/>
  <c r="I42" i="32"/>
  <c r="L26" i="29"/>
  <c r="X7" i="29"/>
  <c r="E26" i="26"/>
  <c r="K38" i="27"/>
  <c r="O25" i="28"/>
  <c r="AD24" i="29"/>
  <c r="AE24" i="29" s="1"/>
  <c r="Q26" i="29"/>
  <c r="I38" i="32"/>
  <c r="I39" i="26"/>
  <c r="K39" i="26" s="1"/>
  <c r="D41" i="26"/>
  <c r="V17" i="27"/>
  <c r="W20" i="27"/>
  <c r="X20" i="27" s="1"/>
  <c r="L26" i="27"/>
  <c r="I32" i="27"/>
  <c r="V32" i="27"/>
  <c r="S33" i="27"/>
  <c r="U33" i="27" s="1"/>
  <c r="V35" i="27"/>
  <c r="K9" i="28"/>
  <c r="U26" i="29"/>
  <c r="F40" i="28"/>
  <c r="O40" i="28" s="1"/>
  <c r="M42" i="30"/>
  <c r="E32" i="32"/>
  <c r="B44" i="32"/>
  <c r="B45" i="32" s="1"/>
  <c r="I34" i="32"/>
  <c r="I32" i="34"/>
  <c r="I42" i="34" s="1"/>
  <c r="C32" i="34"/>
  <c r="G32" i="26"/>
  <c r="I32" i="26" s="1"/>
  <c r="K32" i="26" s="1"/>
  <c r="V15" i="27"/>
  <c r="S18" i="27"/>
  <c r="U18" i="27" s="1"/>
  <c r="V42" i="27"/>
  <c r="K17" i="28"/>
  <c r="F19" i="28"/>
  <c r="O19" i="28" s="1"/>
  <c r="AD32" i="29"/>
  <c r="O33" i="28"/>
  <c r="D26" i="29"/>
  <c r="P26" i="29"/>
  <c r="D8" i="28"/>
  <c r="O41" i="29"/>
  <c r="O42" i="29" s="1"/>
  <c r="L41" i="29"/>
  <c r="L42" i="29" s="1"/>
  <c r="X38" i="29"/>
  <c r="N26" i="30"/>
  <c r="E26" i="30"/>
  <c r="R26" i="30"/>
  <c r="O12" i="31"/>
  <c r="I11" i="32"/>
  <c r="O23" i="28"/>
  <c r="M28" i="27"/>
  <c r="V10" i="27"/>
  <c r="L11" i="27"/>
  <c r="V12" i="27"/>
  <c r="I13" i="27"/>
  <c r="I23" i="27"/>
  <c r="I25" i="27"/>
  <c r="V25" i="27"/>
  <c r="K35" i="27"/>
  <c r="Q42" i="28"/>
  <c r="Q43" i="28" s="1"/>
  <c r="E26" i="29"/>
  <c r="D23" i="28"/>
  <c r="F23" i="28" s="1"/>
  <c r="AD22" i="29" s="1"/>
  <c r="J41" i="30"/>
  <c r="N43" i="27"/>
  <c r="G23" i="26"/>
  <c r="I23" i="26" s="1"/>
  <c r="K23" i="26" s="1"/>
  <c r="N28" i="27"/>
  <c r="N44" i="27" s="1"/>
  <c r="I33" i="27"/>
  <c r="V33" i="27"/>
  <c r="G27" i="28"/>
  <c r="G43" i="28" s="1"/>
  <c r="Q27" i="28"/>
  <c r="R42" i="28"/>
  <c r="I41" i="29"/>
  <c r="U41" i="29"/>
  <c r="U42" i="29" s="1"/>
  <c r="U48" i="29" s="1"/>
  <c r="U47" i="29" s="1"/>
  <c r="D28" i="28"/>
  <c r="M42" i="29"/>
  <c r="M17" i="31"/>
  <c r="C33" i="33"/>
  <c r="F27" i="34"/>
  <c r="F43" i="34" s="1"/>
  <c r="O21" i="28"/>
  <c r="H26" i="29"/>
  <c r="H42" i="29" s="1"/>
  <c r="X20" i="29"/>
  <c r="AE20" i="29" s="1"/>
  <c r="F22" i="28"/>
  <c r="AD21" i="29" s="1"/>
  <c r="F24" i="28"/>
  <c r="AD23" i="29" s="1"/>
  <c r="X37" i="29"/>
  <c r="D38" i="28"/>
  <c r="F38" i="28" s="1"/>
  <c r="O38" i="28" s="1"/>
  <c r="I39" i="32"/>
  <c r="I13" i="26"/>
  <c r="K13" i="26" s="1"/>
  <c r="I36" i="27"/>
  <c r="V36" i="27"/>
  <c r="L38" i="27"/>
  <c r="B28" i="27"/>
  <c r="B44" i="27" s="1"/>
  <c r="Q28" i="27"/>
  <c r="L13" i="27"/>
  <c r="E16" i="27"/>
  <c r="L17" i="27"/>
  <c r="L27" i="27"/>
  <c r="L32" i="27"/>
  <c r="I27" i="28"/>
  <c r="I43" i="28" s="1"/>
  <c r="O9" i="28"/>
  <c r="N28" i="28"/>
  <c r="AD34" i="29"/>
  <c r="O35" i="28"/>
  <c r="X15" i="29"/>
  <c r="AE15" i="29" s="1"/>
  <c r="N41" i="30"/>
  <c r="M12" i="31"/>
  <c r="C21" i="33"/>
  <c r="R27" i="28"/>
  <c r="K11" i="28"/>
  <c r="N19" i="28"/>
  <c r="N31" i="28"/>
  <c r="O34" i="28"/>
  <c r="O37" i="28"/>
  <c r="R26" i="29"/>
  <c r="R42" i="29" s="1"/>
  <c r="R48" i="29" s="1"/>
  <c r="R47" i="29" s="1"/>
  <c r="D41" i="29"/>
  <c r="P41" i="29"/>
  <c r="F41" i="29"/>
  <c r="F42" i="29" s="1"/>
  <c r="X32" i="29"/>
  <c r="P12" i="31"/>
  <c r="O21" i="31"/>
  <c r="G29" i="32"/>
  <c r="S30" i="27"/>
  <c r="U30" i="27" s="1"/>
  <c r="S35" i="27"/>
  <c r="U35" i="27" s="1"/>
  <c r="S27" i="28"/>
  <c r="K20" i="28"/>
  <c r="O31" i="28"/>
  <c r="Q41" i="29"/>
  <c r="P21" i="31"/>
  <c r="I12" i="32"/>
  <c r="H17" i="32"/>
  <c r="I17" i="32" s="1"/>
  <c r="I23" i="32"/>
  <c r="C37" i="33"/>
  <c r="B37" i="33"/>
  <c r="B43" i="27"/>
  <c r="S29" i="27"/>
  <c r="U29" i="27" s="1"/>
  <c r="H27" i="28"/>
  <c r="H43" i="28" s="1"/>
  <c r="K14" i="28"/>
  <c r="N22" i="28"/>
  <c r="F26" i="28"/>
  <c r="AD25" i="29" s="1"/>
  <c r="S42" i="28"/>
  <c r="S43" i="28" s="1"/>
  <c r="K33" i="28"/>
  <c r="F26" i="30"/>
  <c r="F42" i="30" s="1"/>
  <c r="S26" i="30"/>
  <c r="S42" i="30" s="1"/>
  <c r="O27" i="31"/>
  <c r="E40" i="32"/>
  <c r="I18" i="34"/>
  <c r="F18" i="34"/>
  <c r="J34" i="31"/>
  <c r="H10" i="32"/>
  <c r="F29" i="32"/>
  <c r="G44" i="32"/>
  <c r="G27" i="34"/>
  <c r="I9" i="34"/>
  <c r="H43" i="34"/>
  <c r="F42" i="34"/>
  <c r="J27" i="28"/>
  <c r="J43" i="28" s="1"/>
  <c r="O11" i="28"/>
  <c r="AD39" i="29"/>
  <c r="AE39" i="29" s="1"/>
  <c r="T26" i="29"/>
  <c r="T42" i="29" s="1"/>
  <c r="T48" i="29" s="1"/>
  <c r="T47" i="29" s="1"/>
  <c r="I26" i="29"/>
  <c r="X23" i="29"/>
  <c r="J41" i="29"/>
  <c r="V41" i="29"/>
  <c r="V42" i="29" s="1"/>
  <c r="V48" i="29" s="1"/>
  <c r="V47" i="29" s="1"/>
  <c r="X29" i="29"/>
  <c r="X30" i="29"/>
  <c r="H26" i="30"/>
  <c r="H42" i="30" s="1"/>
  <c r="U26" i="30"/>
  <c r="U42" i="30" s="1"/>
  <c r="B41" i="30"/>
  <c r="B42" i="30" s="1"/>
  <c r="O41" i="30"/>
  <c r="O42" i="30" s="1"/>
  <c r="K34" i="31"/>
  <c r="H30" i="32"/>
  <c r="H44" i="32" s="1"/>
  <c r="D28" i="33"/>
  <c r="D44" i="33" s="1"/>
  <c r="F43" i="33"/>
  <c r="F44" i="33" s="1"/>
  <c r="B27" i="34"/>
  <c r="B43" i="34" s="1"/>
  <c r="B42" i="34"/>
  <c r="G42" i="34"/>
  <c r="I30" i="34"/>
  <c r="S42" i="27"/>
  <c r="K8" i="28"/>
  <c r="N16" i="28"/>
  <c r="O18" i="28"/>
  <c r="O20" i="28"/>
  <c r="G42" i="28"/>
  <c r="O29" i="28"/>
  <c r="X12" i="29"/>
  <c r="X22" i="29"/>
  <c r="X35" i="29"/>
  <c r="C41" i="30"/>
  <c r="P41" i="30"/>
  <c r="E41" i="30"/>
  <c r="R41" i="30"/>
  <c r="N17" i="31"/>
  <c r="N18" i="31"/>
  <c r="I22" i="32"/>
  <c r="E33" i="32"/>
  <c r="E28" i="33"/>
  <c r="B9" i="33"/>
  <c r="C31" i="33"/>
  <c r="C43" i="33" s="1"/>
  <c r="B31" i="33"/>
  <c r="G43" i="33"/>
  <c r="G44" i="33" s="1"/>
  <c r="N25" i="28"/>
  <c r="F41" i="28"/>
  <c r="O41" i="28" s="1"/>
  <c r="J26" i="29"/>
  <c r="X11" i="29"/>
  <c r="AE11" i="29" s="1"/>
  <c r="X34" i="29"/>
  <c r="Q41" i="30"/>
  <c r="Q42" i="30" s="1"/>
  <c r="C39" i="33"/>
  <c r="E27" i="34"/>
  <c r="C8" i="34"/>
  <c r="W26" i="30"/>
  <c r="W42" i="30" s="1"/>
  <c r="D41" i="30"/>
  <c r="M21" i="31"/>
  <c r="I14" i="32"/>
  <c r="E21" i="32"/>
  <c r="E29" i="32" s="1"/>
  <c r="I26" i="32"/>
  <c r="D44" i="32"/>
  <c r="I35" i="32"/>
  <c r="C13" i="33"/>
  <c r="B13" i="33"/>
  <c r="C19" i="33"/>
  <c r="B19" i="33"/>
  <c r="C25" i="33"/>
  <c r="B25" i="33"/>
  <c r="C27" i="28"/>
  <c r="AD30" i="29"/>
  <c r="M42" i="28"/>
  <c r="M43" i="28" s="1"/>
  <c r="B26" i="29"/>
  <c r="N26" i="29"/>
  <c r="N42" i="29" s="1"/>
  <c r="X9" i="29"/>
  <c r="AE9" i="29" s="1"/>
  <c r="X40" i="29"/>
  <c r="B41" i="29"/>
  <c r="D27" i="34"/>
  <c r="D43" i="34" s="1"/>
  <c r="I8" i="34"/>
  <c r="I27" i="34" s="1"/>
  <c r="C42" i="28"/>
  <c r="K41" i="29"/>
  <c r="K42" i="29" s="1"/>
  <c r="W41" i="29"/>
  <c r="W42" i="29" s="1"/>
  <c r="U41" i="30"/>
  <c r="D34" i="31"/>
  <c r="C34" i="33"/>
  <c r="B34" i="33"/>
  <c r="C40" i="33"/>
  <c r="B40" i="33"/>
  <c r="L42" i="28"/>
  <c r="K42" i="28" s="1"/>
  <c r="X16" i="29"/>
  <c r="AE16" i="29" s="1"/>
  <c r="P26" i="30"/>
  <c r="P42" i="30" s="1"/>
  <c r="I41" i="30"/>
  <c r="I42" i="30" s="1"/>
  <c r="G26" i="29"/>
  <c r="S26" i="29"/>
  <c r="D26" i="30"/>
  <c r="D42" i="30" s="1"/>
  <c r="F34" i="31"/>
  <c r="I15" i="32"/>
  <c r="I20" i="32"/>
  <c r="I27" i="32"/>
  <c r="I41" i="32"/>
  <c r="C10" i="33"/>
  <c r="C28" i="33" s="1"/>
  <c r="C44" i="33" s="1"/>
  <c r="B10" i="33"/>
  <c r="C16" i="33"/>
  <c r="B16" i="33"/>
  <c r="C22" i="33"/>
  <c r="B22" i="33"/>
  <c r="C14" i="34"/>
  <c r="E42" i="34"/>
  <c r="X21" i="29"/>
  <c r="X28" i="29"/>
  <c r="G34" i="31"/>
  <c r="D43" i="33"/>
  <c r="W46" i="29"/>
  <c r="H34" i="31"/>
  <c r="D29" i="32"/>
  <c r="E43" i="33"/>
  <c r="B29" i="33"/>
  <c r="C28" i="34"/>
  <c r="F44" i="32"/>
  <c r="E43" i="34"/>
  <c r="D42" i="34"/>
  <c r="H29" i="32" l="1"/>
  <c r="H45" i="32" s="1"/>
  <c r="E44" i="32"/>
  <c r="I44" i="32" s="1"/>
  <c r="G45" i="32"/>
  <c r="I30" i="32"/>
  <c r="D45" i="32"/>
  <c r="F45" i="32"/>
  <c r="AE28" i="29"/>
  <c r="AE29" i="29"/>
  <c r="O36" i="28"/>
  <c r="AD35" i="29"/>
  <c r="O39" i="28"/>
  <c r="O32" i="28"/>
  <c r="AD31" i="29"/>
  <c r="AE31" i="29" s="1"/>
  <c r="AD37" i="29"/>
  <c r="AE37" i="29" s="1"/>
  <c r="AE35" i="29"/>
  <c r="AD12" i="29"/>
  <c r="AE12" i="29" s="1"/>
  <c r="AE22" i="29"/>
  <c r="O26" i="28"/>
  <c r="AD18" i="29"/>
  <c r="AE18" i="29" s="1"/>
  <c r="P13" i="28"/>
  <c r="AD40" i="29"/>
  <c r="AE40" i="29" s="1"/>
  <c r="AE23" i="29"/>
  <c r="AE38" i="29"/>
  <c r="P15" i="28"/>
  <c r="AE34" i="29"/>
  <c r="P34" i="31"/>
  <c r="E45" i="32"/>
  <c r="I29" i="32"/>
  <c r="P39" i="28"/>
  <c r="P26" i="28"/>
  <c r="K27" i="26"/>
  <c r="I41" i="26"/>
  <c r="P21" i="28"/>
  <c r="P20" i="28"/>
  <c r="K36" i="27"/>
  <c r="W36" i="27"/>
  <c r="X36" i="27" s="1"/>
  <c r="P33" i="28"/>
  <c r="W19" i="27"/>
  <c r="X19" i="27" s="1"/>
  <c r="K19" i="27"/>
  <c r="I8" i="26"/>
  <c r="O28" i="27"/>
  <c r="W35" i="27"/>
  <c r="X35" i="27" s="1"/>
  <c r="P41" i="28"/>
  <c r="P18" i="28"/>
  <c r="P11" i="28"/>
  <c r="P9" i="28"/>
  <c r="V43" i="27"/>
  <c r="O34" i="31"/>
  <c r="W9" i="27"/>
  <c r="X9" i="27" s="1"/>
  <c r="K9" i="27"/>
  <c r="K43" i="28"/>
  <c r="I43" i="34"/>
  <c r="P35" i="28"/>
  <c r="X41" i="29"/>
  <c r="B42" i="29"/>
  <c r="W25" i="27"/>
  <c r="X25" i="27" s="1"/>
  <c r="K25" i="27"/>
  <c r="R42" i="30"/>
  <c r="K32" i="27"/>
  <c r="W32" i="27"/>
  <c r="X32" i="27" s="1"/>
  <c r="B43" i="28"/>
  <c r="N43" i="28" s="1"/>
  <c r="N27" i="28"/>
  <c r="E42" i="29"/>
  <c r="P38" i="28"/>
  <c r="U42" i="27"/>
  <c r="W42" i="27"/>
  <c r="X42" i="27" s="1"/>
  <c r="I10" i="32"/>
  <c r="K23" i="27"/>
  <c r="W23" i="27"/>
  <c r="X23" i="27" s="1"/>
  <c r="E42" i="30"/>
  <c r="X37" i="27"/>
  <c r="P30" i="28"/>
  <c r="K39" i="27"/>
  <c r="W39" i="27"/>
  <c r="X39" i="27" s="1"/>
  <c r="W11" i="27"/>
  <c r="X11" i="27" s="1"/>
  <c r="K11" i="27"/>
  <c r="P29" i="28"/>
  <c r="P19" i="28"/>
  <c r="AE30" i="29"/>
  <c r="Q42" i="29"/>
  <c r="Q48" i="29" s="1"/>
  <c r="Q47" i="29" s="1"/>
  <c r="AE32" i="29"/>
  <c r="I42" i="29"/>
  <c r="K13" i="27"/>
  <c r="W13" i="27"/>
  <c r="X13" i="27" s="1"/>
  <c r="N42" i="30"/>
  <c r="K30" i="27"/>
  <c r="W30" i="27"/>
  <c r="X30" i="27" s="1"/>
  <c r="K24" i="27"/>
  <c r="W24" i="27"/>
  <c r="X24" i="27" s="1"/>
  <c r="C43" i="28"/>
  <c r="P37" i="28"/>
  <c r="P23" i="28"/>
  <c r="P34" i="28"/>
  <c r="I40" i="32"/>
  <c r="I32" i="32"/>
  <c r="D42" i="28"/>
  <c r="F28" i="28"/>
  <c r="N12" i="31"/>
  <c r="N34" i="31" s="1"/>
  <c r="N13" i="31"/>
  <c r="N35" i="31" s="1"/>
  <c r="R43" i="28"/>
  <c r="X26" i="29"/>
  <c r="P14" i="28"/>
  <c r="W34" i="27"/>
  <c r="X34" i="27" s="1"/>
  <c r="K34" i="27"/>
  <c r="W18" i="27"/>
  <c r="X18" i="27" s="1"/>
  <c r="K22" i="27"/>
  <c r="W22" i="27"/>
  <c r="X22" i="27" s="1"/>
  <c r="W31" i="27"/>
  <c r="X31" i="27" s="1"/>
  <c r="K31" i="27"/>
  <c r="B43" i="33"/>
  <c r="K33" i="27"/>
  <c r="W33" i="27"/>
  <c r="X33" i="27" s="1"/>
  <c r="K26" i="27"/>
  <c r="W26" i="27"/>
  <c r="X26" i="27" s="1"/>
  <c r="C27" i="34"/>
  <c r="C43" i="34" s="1"/>
  <c r="B28" i="33"/>
  <c r="G43" i="34"/>
  <c r="P31" i="28"/>
  <c r="I16" i="27"/>
  <c r="V16" i="27"/>
  <c r="C42" i="34"/>
  <c r="E44" i="33"/>
  <c r="P42" i="29"/>
  <c r="P48" i="29" s="1"/>
  <c r="P47" i="29" s="1"/>
  <c r="W47" i="29" s="1"/>
  <c r="W48" i="29" s="1"/>
  <c r="M34" i="31"/>
  <c r="O22" i="28"/>
  <c r="P40" i="28"/>
  <c r="O24" i="28"/>
  <c r="P16" i="28"/>
  <c r="L43" i="27"/>
  <c r="K27" i="27"/>
  <c r="W27" i="27"/>
  <c r="X27" i="27" s="1"/>
  <c r="W29" i="27"/>
  <c r="X29" i="27" s="1"/>
  <c r="D27" i="28"/>
  <c r="F8" i="28"/>
  <c r="I21" i="32"/>
  <c r="P25" i="28"/>
  <c r="W38" i="27"/>
  <c r="X38" i="27" s="1"/>
  <c r="AE21" i="29"/>
  <c r="I33" i="32"/>
  <c r="J42" i="29"/>
  <c r="D42" i="29"/>
  <c r="Q44" i="27"/>
  <c r="M44" i="27"/>
  <c r="X12" i="27"/>
  <c r="W40" i="27"/>
  <c r="X40" i="27" s="1"/>
  <c r="K40" i="27"/>
  <c r="W21" i="27"/>
  <c r="X21" i="27" s="1"/>
  <c r="K21" i="27"/>
  <c r="P32" i="28" l="1"/>
  <c r="P36" i="28"/>
  <c r="F27" i="28"/>
  <c r="D43" i="28"/>
  <c r="K8" i="26"/>
  <c r="I26" i="26"/>
  <c r="K26" i="26" s="1"/>
  <c r="I42" i="26"/>
  <c r="K42" i="26" s="1"/>
  <c r="K41" i="26"/>
  <c r="B44" i="33"/>
  <c r="AE41" i="29"/>
  <c r="L44" i="27"/>
  <c r="O44" i="27" s="1"/>
  <c r="S44" i="27" s="1"/>
  <c r="O43" i="27"/>
  <c r="S43" i="27" s="1"/>
  <c r="P22" i="28"/>
  <c r="AD7" i="29"/>
  <c r="AE7" i="29" s="1"/>
  <c r="O8" i="28"/>
  <c r="X42" i="29"/>
  <c r="F42" i="28"/>
  <c r="AD41" i="29" s="1"/>
  <c r="AD27" i="29"/>
  <c r="AE27" i="29" s="1"/>
  <c r="O28" i="28"/>
  <c r="I45" i="32"/>
  <c r="S28" i="27"/>
  <c r="V28" i="27"/>
  <c r="V44" i="27" s="1"/>
  <c r="W16" i="27"/>
  <c r="X16" i="27" s="1"/>
  <c r="K16" i="27"/>
  <c r="P24" i="28"/>
  <c r="U44" i="27" l="1"/>
  <c r="W44" i="27"/>
  <c r="X44" i="27" s="1"/>
  <c r="F43" i="28"/>
  <c r="AD42" i="29" s="1"/>
  <c r="AE42" i="29" s="1"/>
  <c r="AD26" i="29"/>
  <c r="AE26" i="29" s="1"/>
  <c r="U28" i="27"/>
  <c r="W28" i="27"/>
  <c r="X28" i="27" s="1"/>
  <c r="U43" i="27"/>
  <c r="W43" i="27"/>
  <c r="X43" i="27" s="1"/>
  <c r="P28" i="28"/>
  <c r="O42" i="28"/>
  <c r="O27" i="28"/>
  <c r="P27" i="28" s="1"/>
  <c r="P8" i="28"/>
  <c r="O43" i="28" l="1"/>
  <c r="P42" i="28"/>
  <c r="P43" i="28" l="1"/>
  <c r="E33" i="25" l="1"/>
  <c r="M22" i="25"/>
  <c r="M33" i="25" s="1"/>
  <c r="G22" i="25"/>
  <c r="E17" i="25"/>
  <c r="N16" i="25"/>
  <c r="J22" i="25"/>
  <c r="J33" i="25" s="1"/>
  <c r="O4" i="24"/>
  <c r="P4" i="24" s="1"/>
  <c r="N25" i="23"/>
  <c r="G25" i="23"/>
  <c r="F25" i="23"/>
  <c r="I25" i="23"/>
  <c r="N22" i="23"/>
  <c r="G22" i="23"/>
  <c r="L21" i="23"/>
  <c r="L20" i="23"/>
  <c r="N18" i="23"/>
  <c r="J18" i="23"/>
  <c r="C18" i="23"/>
  <c r="E17" i="23"/>
  <c r="D18" i="23"/>
  <c r="I18" i="23"/>
  <c r="E16" i="23"/>
  <c r="N15" i="23"/>
  <c r="J15" i="23"/>
  <c r="E14" i="23"/>
  <c r="E13" i="23"/>
  <c r="I15" i="23"/>
  <c r="E12" i="23"/>
  <c r="C15" i="23"/>
  <c r="N11" i="23"/>
  <c r="I11" i="23"/>
  <c r="G11" i="23"/>
  <c r="E10" i="23"/>
  <c r="C11" i="23"/>
  <c r="E9" i="23"/>
  <c r="F44" i="22"/>
  <c r="C44" i="22" s="1"/>
  <c r="T42" i="22"/>
  <c r="T41" i="22"/>
  <c r="O41" i="22"/>
  <c r="H41" i="22" s="1"/>
  <c r="F41" i="22"/>
  <c r="O40" i="22"/>
  <c r="F40" i="22"/>
  <c r="T38" i="22"/>
  <c r="T37" i="22"/>
  <c r="O37" i="22"/>
  <c r="F37" i="22"/>
  <c r="T36" i="22"/>
  <c r="F36" i="22"/>
  <c r="T35" i="22"/>
  <c r="F35" i="22"/>
  <c r="T34" i="22"/>
  <c r="O34" i="22"/>
  <c r="L34" i="22" s="1"/>
  <c r="N34" i="22"/>
  <c r="T33" i="22"/>
  <c r="O33" i="22"/>
  <c r="F33" i="22"/>
  <c r="T32" i="22"/>
  <c r="O32" i="22"/>
  <c r="F32" i="22"/>
  <c r="C32" i="22" s="1"/>
  <c r="T31" i="22"/>
  <c r="T30" i="22"/>
  <c r="T29" i="22"/>
  <c r="F29" i="22"/>
  <c r="E29" i="22" s="1"/>
  <c r="T27" i="22"/>
  <c r="F27" i="22"/>
  <c r="E27" i="22" s="1"/>
  <c r="T26" i="22"/>
  <c r="F26" i="22"/>
  <c r="E26" i="22" s="1"/>
  <c r="O25" i="22"/>
  <c r="L25" i="22" s="1"/>
  <c r="H25" i="22"/>
  <c r="F25" i="22"/>
  <c r="E25" i="22" s="1"/>
  <c r="T24" i="22"/>
  <c r="T23" i="22"/>
  <c r="O23" i="22"/>
  <c r="H23" i="22" s="1"/>
  <c r="T22" i="22"/>
  <c r="F22" i="22"/>
  <c r="E22" i="22" s="1"/>
  <c r="T21" i="22"/>
  <c r="F21" i="22"/>
  <c r="E21" i="22" s="1"/>
  <c r="F20" i="22"/>
  <c r="E20" i="22" s="1"/>
  <c r="T19" i="22"/>
  <c r="F19" i="22"/>
  <c r="T18" i="22"/>
  <c r="O18" i="22"/>
  <c r="N18" i="22" s="1"/>
  <c r="T17" i="22"/>
  <c r="O17" i="22"/>
  <c r="N17" i="22" s="1"/>
  <c r="F17" i="22"/>
  <c r="E17" i="22" s="1"/>
  <c r="T16" i="22"/>
  <c r="F16" i="22"/>
  <c r="O15" i="22"/>
  <c r="Q15" i="22" s="1"/>
  <c r="F15" i="22"/>
  <c r="E15" i="22" s="1"/>
  <c r="T14" i="22"/>
  <c r="O14" i="22"/>
  <c r="T13" i="22"/>
  <c r="O13" i="22"/>
  <c r="O12" i="22"/>
  <c r="J12" i="22" s="1"/>
  <c r="D28" i="22"/>
  <c r="F12" i="22"/>
  <c r="T11" i="22"/>
  <c r="F11" i="22"/>
  <c r="T10" i="22"/>
  <c r="O10" i="22"/>
  <c r="F10" i="22"/>
  <c r="C10" i="22" s="1"/>
  <c r="E10" i="22"/>
  <c r="F9" i="22"/>
  <c r="E9" i="22" s="1"/>
  <c r="C9" i="22"/>
  <c r="B28" i="22"/>
  <c r="Y42" i="21"/>
  <c r="R41" i="21"/>
  <c r="L40" i="21"/>
  <c r="Y39" i="21"/>
  <c r="G39" i="21"/>
  <c r="G38" i="21"/>
  <c r="Y37" i="21"/>
  <c r="R37" i="21"/>
  <c r="Y36" i="21"/>
  <c r="L36" i="21"/>
  <c r="R35" i="21"/>
  <c r="L35" i="21"/>
  <c r="G35" i="21"/>
  <c r="G34" i="21"/>
  <c r="Y33" i="21"/>
  <c r="R33" i="21"/>
  <c r="L33" i="21"/>
  <c r="Y32" i="21"/>
  <c r="L31" i="21"/>
  <c r="G31" i="21"/>
  <c r="Z43" i="21"/>
  <c r="Y29" i="21"/>
  <c r="R29" i="21"/>
  <c r="K43" i="21"/>
  <c r="B43" i="21"/>
  <c r="G26" i="21"/>
  <c r="R24" i="21"/>
  <c r="L24" i="21"/>
  <c r="G23" i="21"/>
  <c r="G22" i="21"/>
  <c r="L21" i="21"/>
  <c r="G21" i="21"/>
  <c r="L20" i="21"/>
  <c r="L18" i="21"/>
  <c r="Y17" i="21"/>
  <c r="L17" i="21"/>
  <c r="Y16" i="21"/>
  <c r="G14" i="21"/>
  <c r="L13" i="21"/>
  <c r="Y12" i="21"/>
  <c r="G12" i="21"/>
  <c r="Y10" i="21"/>
  <c r="L10" i="21"/>
  <c r="Z28" i="21"/>
  <c r="T28" i="21"/>
  <c r="Q28" i="21"/>
  <c r="F28" i="21"/>
  <c r="B28" i="21"/>
  <c r="H41" i="20"/>
  <c r="H40" i="20"/>
  <c r="H39" i="20"/>
  <c r="H38" i="20"/>
  <c r="H37" i="20"/>
  <c r="H36" i="20"/>
  <c r="H35" i="20"/>
  <c r="H34" i="20"/>
  <c r="H33" i="20"/>
  <c r="H32" i="20"/>
  <c r="H31" i="20"/>
  <c r="D42" i="20"/>
  <c r="C42" i="20"/>
  <c r="H30" i="20"/>
  <c r="H29" i="20"/>
  <c r="B42" i="20"/>
  <c r="G42" i="20"/>
  <c r="F42" i="20"/>
  <c r="H28" i="20"/>
  <c r="H26" i="20"/>
  <c r="H25" i="20"/>
  <c r="H24" i="20"/>
  <c r="H23" i="20"/>
  <c r="H22" i="20"/>
  <c r="H21" i="20"/>
  <c r="H20" i="20"/>
  <c r="H19" i="20"/>
  <c r="H18" i="20"/>
  <c r="H17" i="20"/>
  <c r="H16" i="20"/>
  <c r="H15" i="20"/>
  <c r="H14" i="20"/>
  <c r="H13" i="20"/>
  <c r="H12" i="20"/>
  <c r="B27" i="20"/>
  <c r="H10" i="20"/>
  <c r="H9" i="20"/>
  <c r="G27" i="20"/>
  <c r="F27" i="20"/>
  <c r="E27" i="20"/>
  <c r="D27" i="20"/>
  <c r="C27" i="20"/>
  <c r="F41" i="19"/>
  <c r="H41" i="19" s="1"/>
  <c r="F40" i="19"/>
  <c r="F39" i="19"/>
  <c r="F38" i="19"/>
  <c r="F37" i="19"/>
  <c r="F36" i="19"/>
  <c r="H36" i="19" s="1"/>
  <c r="J36" i="19" s="1"/>
  <c r="F35" i="19"/>
  <c r="F33" i="19"/>
  <c r="F32" i="19"/>
  <c r="F30" i="19"/>
  <c r="F29" i="19"/>
  <c r="F28" i="19"/>
  <c r="H28" i="19" s="1"/>
  <c r="F26" i="19"/>
  <c r="H26" i="19" s="1"/>
  <c r="F25" i="19"/>
  <c r="H25" i="19" s="1"/>
  <c r="J25" i="19" s="1"/>
  <c r="F24" i="19"/>
  <c r="H24" i="19" s="1"/>
  <c r="J24" i="19" s="1"/>
  <c r="F22" i="19"/>
  <c r="F21" i="19"/>
  <c r="F20" i="19"/>
  <c r="F19" i="19"/>
  <c r="F18" i="19"/>
  <c r="F17" i="19"/>
  <c r="F15" i="19"/>
  <c r="F14" i="19"/>
  <c r="F13" i="19"/>
  <c r="F12" i="19"/>
  <c r="H12" i="19" s="1"/>
  <c r="G27" i="19"/>
  <c r="F10" i="19"/>
  <c r="F9" i="19"/>
  <c r="F8" i="19"/>
  <c r="E27" i="19"/>
  <c r="D27" i="19"/>
  <c r="B27" i="19"/>
  <c r="B44" i="21" l="1"/>
  <c r="E44" i="22"/>
  <c r="C22" i="22"/>
  <c r="S41" i="22"/>
  <c r="C25" i="22"/>
  <c r="Q12" i="22"/>
  <c r="J25" i="22"/>
  <c r="E41" i="22"/>
  <c r="C15" i="22"/>
  <c r="H18" i="22"/>
  <c r="S12" i="22"/>
  <c r="J18" i="22"/>
  <c r="C26" i="22"/>
  <c r="F28" i="22"/>
  <c r="E28" i="22" s="1"/>
  <c r="C12" i="22"/>
  <c r="L18" i="22"/>
  <c r="H12" i="22"/>
  <c r="H15" i="22"/>
  <c r="S33" i="22"/>
  <c r="N15" i="22"/>
  <c r="N26" i="23"/>
  <c r="P28" i="21"/>
  <c r="L11" i="21"/>
  <c r="G37" i="21"/>
  <c r="Z44" i="21"/>
  <c r="J28" i="21"/>
  <c r="R9" i="21"/>
  <c r="R13" i="21"/>
  <c r="G10" i="21"/>
  <c r="Y21" i="21"/>
  <c r="J37" i="22"/>
  <c r="H37" i="22"/>
  <c r="Q37" i="22"/>
  <c r="N37" i="22"/>
  <c r="K28" i="21"/>
  <c r="K44" i="21" s="1"/>
  <c r="N43" i="21"/>
  <c r="G42" i="21"/>
  <c r="S10" i="22"/>
  <c r="N10" i="22"/>
  <c r="L10" i="22"/>
  <c r="J10" i="22"/>
  <c r="H10" i="22"/>
  <c r="O21" i="22"/>
  <c r="S21" i="22" s="1"/>
  <c r="H21" i="22"/>
  <c r="L10" i="23"/>
  <c r="P10" i="23" s="1"/>
  <c r="K21" i="25"/>
  <c r="N20" i="25"/>
  <c r="J21" i="25" s="1"/>
  <c r="G24" i="21"/>
  <c r="L32" i="21"/>
  <c r="L38" i="21"/>
  <c r="F13" i="22"/>
  <c r="C13" i="22" s="1"/>
  <c r="F18" i="22"/>
  <c r="S18" i="22" s="1"/>
  <c r="L37" i="22"/>
  <c r="H20" i="23"/>
  <c r="Y11" i="21"/>
  <c r="G13" i="21"/>
  <c r="R14" i="21"/>
  <c r="R15" i="21"/>
  <c r="R16" i="21"/>
  <c r="L19" i="21"/>
  <c r="Y19" i="21"/>
  <c r="Y20" i="21"/>
  <c r="R25" i="21"/>
  <c r="R26" i="21"/>
  <c r="R27" i="21"/>
  <c r="G30" i="21"/>
  <c r="Y34" i="21"/>
  <c r="L37" i="21"/>
  <c r="E11" i="22"/>
  <c r="T40" i="22"/>
  <c r="U43" i="22"/>
  <c r="E22" i="25"/>
  <c r="Y18" i="21"/>
  <c r="P43" i="21"/>
  <c r="Y31" i="21"/>
  <c r="E35" i="22"/>
  <c r="N28" i="21"/>
  <c r="N44" i="21" s="1"/>
  <c r="G25" i="21"/>
  <c r="R32" i="21"/>
  <c r="G33" i="21"/>
  <c r="Q10" i="22"/>
  <c r="O11" i="22"/>
  <c r="L11" i="22" s="1"/>
  <c r="C33" i="22"/>
  <c r="G16" i="21"/>
  <c r="C43" i="21"/>
  <c r="S43" i="21"/>
  <c r="I43" i="21"/>
  <c r="L34" i="21"/>
  <c r="L39" i="21"/>
  <c r="E16" i="22"/>
  <c r="C16" i="22"/>
  <c r="Q17" i="22"/>
  <c r="O22" i="22"/>
  <c r="H22" i="22" s="1"/>
  <c r="T25" i="22"/>
  <c r="E33" i="22"/>
  <c r="F43" i="22"/>
  <c r="E43" i="22" s="1"/>
  <c r="N14" i="25"/>
  <c r="X28" i="21"/>
  <c r="S28" i="21"/>
  <c r="R18" i="21"/>
  <c r="R20" i="21"/>
  <c r="Y23" i="21"/>
  <c r="F43" i="21"/>
  <c r="F44" i="21" s="1"/>
  <c r="T43" i="21"/>
  <c r="T44" i="21" s="1"/>
  <c r="Y30" i="21"/>
  <c r="G36" i="21"/>
  <c r="K28" i="22"/>
  <c r="O26" i="22"/>
  <c r="J26" i="22" s="1"/>
  <c r="N32" i="22"/>
  <c r="J32" i="22"/>
  <c r="H32" i="22"/>
  <c r="Q32" i="22"/>
  <c r="I15" i="25"/>
  <c r="F10" i="25"/>
  <c r="L25" i="21"/>
  <c r="Y25" i="21"/>
  <c r="G29" i="21"/>
  <c r="R31" i="21"/>
  <c r="L13" i="22"/>
  <c r="J13" i="22"/>
  <c r="Q13" i="22"/>
  <c r="N13" i="22"/>
  <c r="H13" i="22"/>
  <c r="J14" i="22"/>
  <c r="H14" i="22"/>
  <c r="Q14" i="22"/>
  <c r="N14" i="22"/>
  <c r="M43" i="22"/>
  <c r="Q40" i="22"/>
  <c r="N40" i="22"/>
  <c r="L9" i="23"/>
  <c r="F11" i="23"/>
  <c r="G15" i="23"/>
  <c r="L14" i="23"/>
  <c r="P14" i="23" s="1"/>
  <c r="H14" i="23" s="1"/>
  <c r="J15" i="25"/>
  <c r="R40" i="21"/>
  <c r="G11" i="21"/>
  <c r="Y13" i="21"/>
  <c r="L14" i="21"/>
  <c r="E28" i="21"/>
  <c r="G18" i="21"/>
  <c r="L26" i="21"/>
  <c r="Y26" i="21"/>
  <c r="L29" i="21"/>
  <c r="R39" i="21"/>
  <c r="G41" i="21"/>
  <c r="O9" i="22"/>
  <c r="O36" i="22"/>
  <c r="S36" i="22" s="1"/>
  <c r="H40" i="22"/>
  <c r="R12" i="21"/>
  <c r="L15" i="21"/>
  <c r="Y15" i="21"/>
  <c r="L16" i="21"/>
  <c r="D28" i="21"/>
  <c r="G20" i="21"/>
  <c r="R22" i="21"/>
  <c r="R23" i="21"/>
  <c r="Y27" i="21"/>
  <c r="L14" i="22"/>
  <c r="W28" i="21"/>
  <c r="O43" i="21"/>
  <c r="G32" i="21"/>
  <c r="Y35" i="21"/>
  <c r="R36" i="21"/>
  <c r="Y38" i="21"/>
  <c r="F31" i="22"/>
  <c r="E31" i="22" s="1"/>
  <c r="I22" i="23"/>
  <c r="D11" i="25"/>
  <c r="I21" i="25"/>
  <c r="R34" i="21"/>
  <c r="R38" i="21"/>
  <c r="L42" i="21"/>
  <c r="N12" i="22"/>
  <c r="L12" i="22"/>
  <c r="C19" i="22"/>
  <c r="C27" i="22"/>
  <c r="H34" i="22"/>
  <c r="Q34" i="22"/>
  <c r="J40" i="22"/>
  <c r="E18" i="23"/>
  <c r="H22" i="25"/>
  <c r="N10" i="25"/>
  <c r="E11" i="25" s="1"/>
  <c r="L17" i="25"/>
  <c r="L21" i="25"/>
  <c r="Q43" i="21"/>
  <c r="Q44" i="21" s="1"/>
  <c r="J43" i="21"/>
  <c r="T15" i="22"/>
  <c r="O16" i="22"/>
  <c r="S16" i="22" s="1"/>
  <c r="J21" i="22"/>
  <c r="W43" i="22"/>
  <c r="I22" i="25"/>
  <c r="J17" i="25"/>
  <c r="N17" i="25"/>
  <c r="M17" i="25"/>
  <c r="I17" i="25"/>
  <c r="G17" i="25"/>
  <c r="V43" i="21"/>
  <c r="T9" i="22"/>
  <c r="Q18" i="22"/>
  <c r="O19" i="22"/>
  <c r="S19" i="22" s="1"/>
  <c r="T20" i="22"/>
  <c r="G43" i="22"/>
  <c r="O29" i="22"/>
  <c r="O38" i="22"/>
  <c r="H38" i="22" s="1"/>
  <c r="T39" i="22"/>
  <c r="Q41" i="22"/>
  <c r="N41" i="22"/>
  <c r="L41" i="22"/>
  <c r="J41" i="22"/>
  <c r="C25" i="23"/>
  <c r="E23" i="23"/>
  <c r="K22" i="25"/>
  <c r="D17" i="25"/>
  <c r="G28" i="22"/>
  <c r="V28" i="22"/>
  <c r="N23" i="22"/>
  <c r="L23" i="22"/>
  <c r="F24" i="22"/>
  <c r="C24" i="22" s="1"/>
  <c r="L13" i="25"/>
  <c r="L22" i="25"/>
  <c r="I28" i="22"/>
  <c r="W28" i="22"/>
  <c r="T12" i="22"/>
  <c r="S15" i="22"/>
  <c r="C17" i="22"/>
  <c r="S17" i="22"/>
  <c r="S25" i="22"/>
  <c r="Q25" i="22"/>
  <c r="N25" i="22"/>
  <c r="O27" i="22"/>
  <c r="J27" i="22" s="1"/>
  <c r="S32" i="22"/>
  <c r="N12" i="25"/>
  <c r="C17" i="25"/>
  <c r="F16" i="25"/>
  <c r="F17" i="25" s="1"/>
  <c r="G33" i="25"/>
  <c r="N24" i="25"/>
  <c r="J25" i="25" s="1"/>
  <c r="E12" i="22"/>
  <c r="H17" i="22"/>
  <c r="Q23" i="22"/>
  <c r="K43" i="22"/>
  <c r="N33" i="22"/>
  <c r="L33" i="22"/>
  <c r="J33" i="22"/>
  <c r="H33" i="22"/>
  <c r="F34" i="22"/>
  <c r="V43" i="22"/>
  <c r="I26" i="23"/>
  <c r="D19" i="25"/>
  <c r="C15" i="25"/>
  <c r="E19" i="25"/>
  <c r="E21" i="25"/>
  <c r="R42" i="21"/>
  <c r="C11" i="22"/>
  <c r="J15" i="22"/>
  <c r="L17" i="22"/>
  <c r="E32" i="22"/>
  <c r="Q33" i="22"/>
  <c r="E24" i="23"/>
  <c r="L24" i="23"/>
  <c r="P24" i="23" s="1"/>
  <c r="D15" i="25"/>
  <c r="F18" i="25"/>
  <c r="X43" i="21"/>
  <c r="M28" i="22"/>
  <c r="F14" i="22"/>
  <c r="S14" i="22" s="1"/>
  <c r="L15" i="22"/>
  <c r="E18" i="22"/>
  <c r="O20" i="22"/>
  <c r="S20" i="22" s="1"/>
  <c r="F23" i="22"/>
  <c r="E23" i="22" s="1"/>
  <c r="O30" i="22"/>
  <c r="H30" i="22" s="1"/>
  <c r="L36" i="22"/>
  <c r="S37" i="22"/>
  <c r="C37" i="22"/>
  <c r="S40" i="22"/>
  <c r="E40" i="22"/>
  <c r="O42" i="22"/>
  <c r="L42" i="22" s="1"/>
  <c r="G18" i="23"/>
  <c r="H17" i="25"/>
  <c r="H19" i="25"/>
  <c r="N18" i="25"/>
  <c r="O24" i="22"/>
  <c r="O31" i="22"/>
  <c r="J31" i="22" s="1"/>
  <c r="C35" i="22"/>
  <c r="L13" i="23"/>
  <c r="P13" i="23" s="1"/>
  <c r="P20" i="23"/>
  <c r="P21" i="23"/>
  <c r="H21" i="23" s="1"/>
  <c r="D25" i="23"/>
  <c r="U28" i="22"/>
  <c r="C36" i="22"/>
  <c r="L40" i="22"/>
  <c r="I43" i="22"/>
  <c r="D13" i="25"/>
  <c r="D21" i="25"/>
  <c r="J17" i="22"/>
  <c r="E19" i="22"/>
  <c r="C20" i="22"/>
  <c r="E36" i="22"/>
  <c r="E37" i="22"/>
  <c r="F38" i="22"/>
  <c r="E21" i="23"/>
  <c r="F22" i="23"/>
  <c r="E13" i="25"/>
  <c r="J23" i="22"/>
  <c r="O35" i="22"/>
  <c r="C22" i="23"/>
  <c r="F12" i="25"/>
  <c r="F20" i="25"/>
  <c r="F21" i="25" s="1"/>
  <c r="C21" i="22"/>
  <c r="C29" i="22"/>
  <c r="L32" i="22"/>
  <c r="J34" i="22"/>
  <c r="C40" i="22"/>
  <c r="C41" i="22"/>
  <c r="D15" i="23"/>
  <c r="L17" i="23"/>
  <c r="P17" i="23" s="1"/>
  <c r="D22" i="23"/>
  <c r="L19" i="23"/>
  <c r="L22" i="23" s="1"/>
  <c r="E20" i="23"/>
  <c r="E19" i="23"/>
  <c r="L23" i="23"/>
  <c r="H21" i="25"/>
  <c r="J19" i="22"/>
  <c r="F30" i="22"/>
  <c r="E30" i="22" s="1"/>
  <c r="F39" i="22"/>
  <c r="C39" i="22" s="1"/>
  <c r="F42" i="22"/>
  <c r="C42" i="22" s="1"/>
  <c r="D11" i="23"/>
  <c r="J13" i="25"/>
  <c r="F14" i="25"/>
  <c r="F15" i="25" s="1"/>
  <c r="C22" i="25"/>
  <c r="K17" i="25"/>
  <c r="O39" i="22"/>
  <c r="J39" i="22" s="1"/>
  <c r="C43" i="22"/>
  <c r="D22" i="25"/>
  <c r="B43" i="20"/>
  <c r="H27" i="20"/>
  <c r="E42" i="20"/>
  <c r="H42" i="20" s="1"/>
  <c r="H43" i="20" s="1"/>
  <c r="H11" i="20"/>
  <c r="H8" i="20"/>
  <c r="J12" i="19"/>
  <c r="H20" i="19"/>
  <c r="H18" i="19"/>
  <c r="H15" i="19"/>
  <c r="H13" i="19"/>
  <c r="J13" i="19" s="1"/>
  <c r="H22" i="19"/>
  <c r="H29" i="19"/>
  <c r="J29" i="19" s="1"/>
  <c r="H10" i="19"/>
  <c r="I27" i="19"/>
  <c r="E42" i="19"/>
  <c r="E43" i="19" s="1"/>
  <c r="H17" i="19"/>
  <c r="H33" i="19"/>
  <c r="H21" i="19"/>
  <c r="J21" i="19" s="1"/>
  <c r="B42" i="19"/>
  <c r="B43" i="19" s="1"/>
  <c r="H19" i="19"/>
  <c r="J26" i="19"/>
  <c r="D42" i="19"/>
  <c r="D43" i="19" s="1"/>
  <c r="H37" i="19"/>
  <c r="J37" i="19" s="1"/>
  <c r="F16" i="19"/>
  <c r="F23" i="19"/>
  <c r="H9" i="19"/>
  <c r="H14" i="19"/>
  <c r="G42" i="19"/>
  <c r="G43" i="19" s="1"/>
  <c r="H30" i="19"/>
  <c r="J30" i="19" s="1"/>
  <c r="J41" i="19"/>
  <c r="H40" i="19"/>
  <c r="I42" i="19"/>
  <c r="H8" i="19"/>
  <c r="F11" i="19"/>
  <c r="J28" i="19"/>
  <c r="H39" i="19"/>
  <c r="J39" i="19" s="1"/>
  <c r="K42" i="19"/>
  <c r="F34" i="19"/>
  <c r="H32" i="19"/>
  <c r="J32" i="19" s="1"/>
  <c r="H35" i="19"/>
  <c r="K27" i="19"/>
  <c r="F31" i="19"/>
  <c r="H38" i="19"/>
  <c r="J38" i="19" s="1"/>
  <c r="K43" i="19" l="1"/>
  <c r="I43" i="19"/>
  <c r="C18" i="22"/>
  <c r="J30" i="22"/>
  <c r="T43" i="22"/>
  <c r="C31" i="22"/>
  <c r="J36" i="22"/>
  <c r="V44" i="22"/>
  <c r="S11" i="22"/>
  <c r="L16" i="22"/>
  <c r="T28" i="22"/>
  <c r="T44" i="22" s="1"/>
  <c r="J11" i="22"/>
  <c r="H42" i="22"/>
  <c r="E14" i="22"/>
  <c r="C28" i="22"/>
  <c r="H27" i="22"/>
  <c r="J16" i="22"/>
  <c r="M44" i="22"/>
  <c r="L25" i="23"/>
  <c r="O10" i="23"/>
  <c r="M10" i="23"/>
  <c r="K10" i="23"/>
  <c r="H10" i="23"/>
  <c r="O13" i="23"/>
  <c r="M13" i="23"/>
  <c r="H13" i="23"/>
  <c r="K13" i="23"/>
  <c r="K17" i="23"/>
  <c r="O17" i="23"/>
  <c r="H17" i="23"/>
  <c r="M17" i="23"/>
  <c r="O24" i="23"/>
  <c r="M24" i="23"/>
  <c r="K24" i="23"/>
  <c r="H24" i="23"/>
  <c r="S34" i="22"/>
  <c r="E34" i="22"/>
  <c r="L25" i="25"/>
  <c r="Q42" i="22"/>
  <c r="N42" i="22"/>
  <c r="N9" i="22"/>
  <c r="J9" i="22"/>
  <c r="S9" i="22"/>
  <c r="Q9" i="22"/>
  <c r="H25" i="25"/>
  <c r="H24" i="22"/>
  <c r="Q24" i="22"/>
  <c r="L24" i="22"/>
  <c r="N24" i="22"/>
  <c r="H9" i="22"/>
  <c r="K44" i="22"/>
  <c r="N19" i="25"/>
  <c r="L19" i="25"/>
  <c r="K19" i="25"/>
  <c r="J19" i="25"/>
  <c r="I19" i="25"/>
  <c r="O28" i="22"/>
  <c r="H28" i="22" s="1"/>
  <c r="G44" i="22"/>
  <c r="P19" i="23"/>
  <c r="W43" i="21"/>
  <c r="W44" i="21" s="1"/>
  <c r="Q27" i="22"/>
  <c r="N27" i="22"/>
  <c r="S27" i="22"/>
  <c r="L9" i="22"/>
  <c r="U28" i="21"/>
  <c r="Y9" i="21"/>
  <c r="R11" i="21"/>
  <c r="N22" i="22"/>
  <c r="L22" i="22"/>
  <c r="J22" i="22"/>
  <c r="S22" i="22"/>
  <c r="Q22" i="22"/>
  <c r="R30" i="21"/>
  <c r="R43" i="21" s="1"/>
  <c r="R10" i="21"/>
  <c r="U44" i="22"/>
  <c r="P23" i="23"/>
  <c r="N13" i="25"/>
  <c r="M13" i="25"/>
  <c r="K13" i="25"/>
  <c r="I13" i="25"/>
  <c r="H13" i="25"/>
  <c r="F13" i="25"/>
  <c r="C13" i="25"/>
  <c r="K33" i="25"/>
  <c r="Q38" i="22"/>
  <c r="N38" i="22"/>
  <c r="N11" i="25"/>
  <c r="N22" i="25"/>
  <c r="H23" i="25" s="1"/>
  <c r="C11" i="25"/>
  <c r="L11" i="25"/>
  <c r="K11" i="25"/>
  <c r="J11" i="25"/>
  <c r="I11" i="25"/>
  <c r="I28" i="21"/>
  <c r="I44" i="21" s="1"/>
  <c r="L11" i="23"/>
  <c r="S44" i="21"/>
  <c r="L23" i="21"/>
  <c r="G27" i="21"/>
  <c r="S13" i="22"/>
  <c r="E13" i="22"/>
  <c r="Q21" i="22"/>
  <c r="N21" i="22"/>
  <c r="L21" i="22"/>
  <c r="K25" i="25"/>
  <c r="N25" i="25"/>
  <c r="M25" i="25"/>
  <c r="I25" i="25"/>
  <c r="G25" i="25"/>
  <c r="J35" i="22"/>
  <c r="H35" i="22"/>
  <c r="Q35" i="22"/>
  <c r="N35" i="22"/>
  <c r="L35" i="22"/>
  <c r="J38" i="22"/>
  <c r="H11" i="25"/>
  <c r="S31" i="22"/>
  <c r="L27" i="21"/>
  <c r="R21" i="21"/>
  <c r="P9" i="23"/>
  <c r="H28" i="21"/>
  <c r="L9" i="21"/>
  <c r="D43" i="21"/>
  <c r="D44" i="21" s="1"/>
  <c r="X44" i="21"/>
  <c r="L38" i="22"/>
  <c r="L20" i="22"/>
  <c r="L33" i="25"/>
  <c r="E22" i="23"/>
  <c r="E25" i="23"/>
  <c r="D26" i="23"/>
  <c r="F19" i="25"/>
  <c r="C19" i="25"/>
  <c r="H33" i="25"/>
  <c r="L30" i="22"/>
  <c r="F11" i="25"/>
  <c r="F22" i="25"/>
  <c r="E43" i="21"/>
  <c r="E44" i="21" s="1"/>
  <c r="N15" i="25"/>
  <c r="E15" i="25"/>
  <c r="L15" i="25"/>
  <c r="K15" i="25"/>
  <c r="Q11" i="22"/>
  <c r="N11" i="22"/>
  <c r="Y22" i="21"/>
  <c r="F15" i="23"/>
  <c r="E11" i="23"/>
  <c r="S42" i="22"/>
  <c r="K21" i="23"/>
  <c r="M21" i="23"/>
  <c r="O21" i="23"/>
  <c r="S24" i="22"/>
  <c r="E24" i="22"/>
  <c r="C26" i="23"/>
  <c r="Q29" i="22"/>
  <c r="N29" i="22"/>
  <c r="L29" i="22"/>
  <c r="J29" i="22"/>
  <c r="H29" i="22"/>
  <c r="S29" i="22"/>
  <c r="Y41" i="21"/>
  <c r="G19" i="21"/>
  <c r="H15" i="25"/>
  <c r="R19" i="21"/>
  <c r="H11" i="22"/>
  <c r="L22" i="21"/>
  <c r="S35" i="22"/>
  <c r="M28" i="21"/>
  <c r="M44" i="21" s="1"/>
  <c r="J44" i="21"/>
  <c r="H43" i="21"/>
  <c r="S39" i="22"/>
  <c r="E39" i="22"/>
  <c r="S38" i="22"/>
  <c r="E38" i="22"/>
  <c r="C38" i="22"/>
  <c r="J42" i="22"/>
  <c r="K20" i="23"/>
  <c r="O20" i="23"/>
  <c r="M20" i="23"/>
  <c r="Q30" i="22"/>
  <c r="N30" i="22"/>
  <c r="C14" i="22"/>
  <c r="O43" i="22"/>
  <c r="L43" i="22" s="1"/>
  <c r="Q16" i="22"/>
  <c r="N16" i="22"/>
  <c r="H16" i="22"/>
  <c r="L41" i="21"/>
  <c r="L27" i="22"/>
  <c r="V28" i="21"/>
  <c r="V44" i="21" s="1"/>
  <c r="L30" i="21"/>
  <c r="L43" i="21" s="1"/>
  <c r="Y24" i="21"/>
  <c r="G40" i="21"/>
  <c r="G43" i="21" s="1"/>
  <c r="R17" i="21"/>
  <c r="J24" i="22"/>
  <c r="G17" i="21"/>
  <c r="P44" i="21"/>
  <c r="N31" i="22"/>
  <c r="H31" i="22"/>
  <c r="Q31" i="22"/>
  <c r="C30" i="22"/>
  <c r="S30" i="22"/>
  <c r="E15" i="23"/>
  <c r="G26" i="23"/>
  <c r="S23" i="22"/>
  <c r="C23" i="22"/>
  <c r="L31" i="22"/>
  <c r="W44" i="22"/>
  <c r="U43" i="21"/>
  <c r="S26" i="22"/>
  <c r="Q26" i="22"/>
  <c r="N26" i="22"/>
  <c r="L26" i="22"/>
  <c r="H26" i="22"/>
  <c r="Y40" i="21"/>
  <c r="G15" i="21"/>
  <c r="M43" i="21"/>
  <c r="O28" i="21"/>
  <c r="O44" i="21" s="1"/>
  <c r="Q39" i="22"/>
  <c r="N39" i="22"/>
  <c r="L39" i="22"/>
  <c r="H39" i="22"/>
  <c r="L12" i="23"/>
  <c r="L15" i="23" s="1"/>
  <c r="L16" i="23"/>
  <c r="L18" i="23" s="1"/>
  <c r="F18" i="23"/>
  <c r="F26" i="23" s="1"/>
  <c r="H20" i="22"/>
  <c r="Q20" i="22"/>
  <c r="N20" i="22"/>
  <c r="J20" i="22"/>
  <c r="C34" i="22"/>
  <c r="I44" i="22"/>
  <c r="J28" i="22"/>
  <c r="H19" i="22"/>
  <c r="Q19" i="22"/>
  <c r="N19" i="22"/>
  <c r="L19" i="22"/>
  <c r="I33" i="25"/>
  <c r="H36" i="22"/>
  <c r="Q36" i="22"/>
  <c r="N36" i="22"/>
  <c r="Y14" i="21"/>
  <c r="O14" i="23"/>
  <c r="M14" i="23"/>
  <c r="K14" i="23"/>
  <c r="L12" i="21"/>
  <c r="E42" i="22"/>
  <c r="G9" i="21"/>
  <c r="C28" i="21"/>
  <c r="C44" i="21" s="1"/>
  <c r="C21" i="25"/>
  <c r="N21" i="25"/>
  <c r="M21" i="25"/>
  <c r="G21" i="25"/>
  <c r="J19" i="19"/>
  <c r="H31" i="19"/>
  <c r="J10" i="19"/>
  <c r="J40" i="19"/>
  <c r="J18" i="19"/>
  <c r="J14" i="19"/>
  <c r="H34" i="19"/>
  <c r="H16" i="19"/>
  <c r="J15" i="19"/>
  <c r="J33" i="19"/>
  <c r="J20" i="19"/>
  <c r="J9" i="19"/>
  <c r="J17" i="19"/>
  <c r="J35" i="19"/>
  <c r="H11" i="19"/>
  <c r="H27" i="19" s="1"/>
  <c r="J8" i="19"/>
  <c r="J22" i="19"/>
  <c r="F42" i="19"/>
  <c r="F27" i="19"/>
  <c r="H23" i="19"/>
  <c r="H42" i="19" l="1"/>
  <c r="H43" i="19" s="1"/>
  <c r="H44" i="21"/>
  <c r="U44" i="21"/>
  <c r="H43" i="22"/>
  <c r="J43" i="22"/>
  <c r="L26" i="23"/>
  <c r="P16" i="23"/>
  <c r="H16" i="23" s="1"/>
  <c r="K9" i="23"/>
  <c r="P11" i="23"/>
  <c r="O9" i="23"/>
  <c r="M9" i="23"/>
  <c r="H9" i="23"/>
  <c r="F33" i="25"/>
  <c r="C33" i="25"/>
  <c r="C34" i="25"/>
  <c r="K23" i="25"/>
  <c r="N28" i="22"/>
  <c r="Q28" i="22"/>
  <c r="S28" i="22"/>
  <c r="L23" i="25"/>
  <c r="M11" i="23"/>
  <c r="K34" i="25"/>
  <c r="Y28" i="21"/>
  <c r="P12" i="23"/>
  <c r="L34" i="25"/>
  <c r="P26" i="23"/>
  <c r="H26" i="23"/>
  <c r="Y43" i="21"/>
  <c r="M16" i="23"/>
  <c r="P18" i="23"/>
  <c r="O16" i="23"/>
  <c r="K16" i="23"/>
  <c r="P22" i="23"/>
  <c r="O19" i="23"/>
  <c r="M19" i="23"/>
  <c r="K19" i="23"/>
  <c r="H19" i="23"/>
  <c r="O44" i="22"/>
  <c r="L44" i="22" s="1"/>
  <c r="D23" i="25"/>
  <c r="C23" i="25"/>
  <c r="F23" i="25"/>
  <c r="E23" i="25"/>
  <c r="N23" i="25"/>
  <c r="M23" i="25"/>
  <c r="N33" i="25"/>
  <c r="I34" i="25" s="1"/>
  <c r="J23" i="25"/>
  <c r="G23" i="25"/>
  <c r="R28" i="21"/>
  <c r="R44" i="21" s="1"/>
  <c r="O23" i="23"/>
  <c r="M23" i="23"/>
  <c r="K23" i="23"/>
  <c r="P25" i="23"/>
  <c r="H23" i="23"/>
  <c r="G28" i="21"/>
  <c r="G44" i="21" s="1"/>
  <c r="I23" i="25"/>
  <c r="Q43" i="22"/>
  <c r="N43" i="22"/>
  <c r="E26" i="23"/>
  <c r="L28" i="21"/>
  <c r="L44" i="21" s="1"/>
  <c r="L28" i="22"/>
  <c r="J23" i="19"/>
  <c r="J34" i="19"/>
  <c r="F43" i="19"/>
  <c r="J11" i="19"/>
  <c r="J31" i="19"/>
  <c r="J16" i="19"/>
  <c r="J27" i="19" s="1"/>
  <c r="J44" i="22" l="1"/>
  <c r="F34" i="25"/>
  <c r="E34" i="25"/>
  <c r="O25" i="23"/>
  <c r="H25" i="23"/>
  <c r="K25" i="23"/>
  <c r="M25" i="23"/>
  <c r="O18" i="23"/>
  <c r="K18" i="23"/>
  <c r="M18" i="23"/>
  <c r="H18" i="23"/>
  <c r="O11" i="23"/>
  <c r="K11" i="23"/>
  <c r="H11" i="23"/>
  <c r="Y44" i="21"/>
  <c r="O22" i="23"/>
  <c r="K22" i="23"/>
  <c r="M22" i="23"/>
  <c r="H22" i="23"/>
  <c r="Q44" i="22"/>
  <c r="N44" i="22"/>
  <c r="H44" i="22"/>
  <c r="K12" i="23"/>
  <c r="P15" i="23"/>
  <c r="O12" i="23"/>
  <c r="M12" i="23"/>
  <c r="H12" i="23"/>
  <c r="N34" i="25"/>
  <c r="M34" i="25"/>
  <c r="J34" i="25"/>
  <c r="G34" i="25"/>
  <c r="H34" i="25"/>
  <c r="O26" i="23"/>
  <c r="K26" i="23"/>
  <c r="M26" i="23"/>
  <c r="J42" i="19"/>
  <c r="J43" i="19" s="1"/>
  <c r="O15" i="23" l="1"/>
  <c r="K15" i="23"/>
  <c r="H15" i="23"/>
  <c r="M15" i="23"/>
  <c r="X50" i="18" l="1"/>
  <c r="W50" i="18"/>
  <c r="V50" i="18"/>
  <c r="U50" i="18"/>
  <c r="T50" i="18"/>
  <c r="S50" i="18"/>
  <c r="R50" i="18"/>
  <c r="Q50" i="18"/>
  <c r="P50" i="18"/>
  <c r="O50" i="18"/>
  <c r="N50" i="18"/>
  <c r="M50" i="18"/>
  <c r="AE43" i="18"/>
  <c r="S43" i="18"/>
  <c r="S44" i="18" s="1"/>
  <c r="O43" i="18"/>
  <c r="N43" i="18"/>
  <c r="N44" i="18" s="1"/>
  <c r="I43" i="18"/>
  <c r="G43" i="18"/>
  <c r="F43" i="18"/>
  <c r="F44" i="18" s="1"/>
  <c r="X43" i="18"/>
  <c r="X44" i="18" s="1"/>
  <c r="W43" i="18"/>
  <c r="V43" i="18"/>
  <c r="L43" i="18"/>
  <c r="K43" i="18"/>
  <c r="J43" i="18"/>
  <c r="AD43" i="18"/>
  <c r="AC43" i="18"/>
  <c r="AC44" i="18" s="1"/>
  <c r="AB43" i="18"/>
  <c r="AA43" i="18"/>
  <c r="Z43" i="18"/>
  <c r="Y43" i="18"/>
  <c r="Y44" i="18" s="1"/>
  <c r="U43" i="18"/>
  <c r="U44" i="18" s="1"/>
  <c r="T43" i="18"/>
  <c r="T44" i="18" s="1"/>
  <c r="R43" i="18"/>
  <c r="R44" i="18" s="1"/>
  <c r="Q43" i="18"/>
  <c r="Q44" i="18" s="1"/>
  <c r="P43" i="18"/>
  <c r="P44" i="18" s="1"/>
  <c r="M43" i="18"/>
  <c r="M44" i="18" s="1"/>
  <c r="E43" i="18"/>
  <c r="D43" i="18"/>
  <c r="C43" i="18"/>
  <c r="C44" i="18" s="1"/>
  <c r="B43" i="18"/>
  <c r="B44" i="18" s="1"/>
  <c r="AE28" i="18"/>
  <c r="AE44" i="18" s="1"/>
  <c r="Y28" i="18"/>
  <c r="X28" i="18"/>
  <c r="T28" i="18"/>
  <c r="S28" i="18"/>
  <c r="P28" i="18"/>
  <c r="N28" i="18"/>
  <c r="M28" i="18"/>
  <c r="F28" i="18"/>
  <c r="C28" i="18"/>
  <c r="L28" i="18"/>
  <c r="G28" i="18"/>
  <c r="B28" i="18"/>
  <c r="Z28" i="18"/>
  <c r="U28" i="18"/>
  <c r="I28" i="18"/>
  <c r="AD28" i="18"/>
  <c r="AC28" i="18"/>
  <c r="AB28" i="18"/>
  <c r="AA28" i="18"/>
  <c r="W28" i="18"/>
  <c r="V28" i="18"/>
  <c r="R28" i="18"/>
  <c r="Q28" i="18"/>
  <c r="O28" i="18"/>
  <c r="K28" i="18"/>
  <c r="J28" i="18"/>
  <c r="E28" i="18"/>
  <c r="D28" i="18"/>
  <c r="E44" i="18" l="1"/>
  <c r="K44" i="18"/>
  <c r="L44" i="18"/>
  <c r="G44" i="18"/>
  <c r="I44" i="18"/>
  <c r="O44" i="18"/>
  <c r="Z44" i="18"/>
  <c r="AA44" i="18"/>
  <c r="V44" i="18"/>
  <c r="AD44" i="18"/>
  <c r="D44" i="18"/>
  <c r="AB44" i="18"/>
  <c r="J44" i="18"/>
  <c r="W44" i="18"/>
</calcChain>
</file>

<file path=xl/sharedStrings.xml><?xml version="1.0" encoding="utf-8"?>
<sst xmlns="http://schemas.openxmlformats.org/spreadsheetml/2006/main" count="2588" uniqueCount="566">
  <si>
    <t>２　ごみの収集内訳</t>
    <rPh sb="5" eb="7">
      <t>シュウシュウ</t>
    </rPh>
    <rPh sb="7" eb="9">
      <t>ウチワケ</t>
    </rPh>
    <phoneticPr fontId="4"/>
  </si>
  <si>
    <t xml:space="preserve">   表Ⅲ－２   ご み の 収 集 内 訳 一 覧 表</t>
    <rPh sb="3" eb="4">
      <t>ヒョウ</t>
    </rPh>
    <rPh sb="16" eb="19">
      <t>シュウシュウ</t>
    </rPh>
    <rPh sb="20" eb="23">
      <t>ウチワケ</t>
    </rPh>
    <rPh sb="24" eb="29">
      <t>イチランヒョウ</t>
    </rPh>
    <phoneticPr fontId="4"/>
  </si>
  <si>
    <t xml:space="preserve">    ( 単位 ： ｔ / 年 ）</t>
    <phoneticPr fontId="4"/>
  </si>
  <si>
    <t>⑥　</t>
    <phoneticPr fontId="4"/>
  </si>
  <si>
    <t>⑦</t>
    <phoneticPr fontId="4"/>
  </si>
  <si>
    <t>⑧</t>
    <phoneticPr fontId="4"/>
  </si>
  <si>
    <t>⑨</t>
    <phoneticPr fontId="4"/>
  </si>
  <si>
    <t>市 町 村 名</t>
    <rPh sb="0" eb="5">
      <t>シチョウソン</t>
    </rPh>
    <rPh sb="6" eb="7">
      <t>メイ</t>
    </rPh>
    <phoneticPr fontId="4"/>
  </si>
  <si>
    <t>収集主体別収集量</t>
    <rPh sb="0" eb="2">
      <t>シュウシュウ</t>
    </rPh>
    <rPh sb="2" eb="4">
      <t>シュタイ</t>
    </rPh>
    <rPh sb="4" eb="5">
      <t>ベツ</t>
    </rPh>
    <rPh sb="5" eb="8">
      <t>シュウシュウリョウ</t>
    </rPh>
    <phoneticPr fontId="4"/>
  </si>
  <si>
    <r>
      <t xml:space="preserve">④
</t>
    </r>
    <r>
      <rPr>
        <sz val="10"/>
        <rFont val="ＭＳ Ｐ明朝"/>
        <family val="1"/>
        <charset val="128"/>
      </rPr>
      <t>計画収集量</t>
    </r>
    <rPh sb="2" eb="4">
      <t>ケイカク</t>
    </rPh>
    <rPh sb="4" eb="7">
      <t>シュウシュウリョウ</t>
    </rPh>
    <phoneticPr fontId="4"/>
  </si>
  <si>
    <t>⑤
    直 　接</t>
    <rPh sb="6" eb="7">
      <t>チョク</t>
    </rPh>
    <rPh sb="9" eb="10">
      <t>セツ</t>
    </rPh>
    <phoneticPr fontId="4"/>
  </si>
  <si>
    <t>計　   画</t>
    <phoneticPr fontId="4"/>
  </si>
  <si>
    <t>集　団</t>
    <rPh sb="0" eb="1">
      <t>シュウ</t>
    </rPh>
    <rPh sb="2" eb="3">
      <t>ダン</t>
    </rPh>
    <phoneticPr fontId="4"/>
  </si>
  <si>
    <t>総排出量</t>
    <rPh sb="0" eb="1">
      <t>ソウ</t>
    </rPh>
    <phoneticPr fontId="4"/>
  </si>
  <si>
    <t>自  家</t>
    <rPh sb="0" eb="1">
      <t>ジ</t>
    </rPh>
    <rPh sb="3" eb="4">
      <t>イエ</t>
    </rPh>
    <phoneticPr fontId="4"/>
  </si>
  <si>
    <t>①</t>
    <phoneticPr fontId="4"/>
  </si>
  <si>
    <t>地方公共
団体直営</t>
    <rPh sb="0" eb="2">
      <t>チホウ</t>
    </rPh>
    <rPh sb="2" eb="4">
      <t>コウキョウ</t>
    </rPh>
    <rPh sb="5" eb="7">
      <t>ダンタイ</t>
    </rPh>
    <rPh sb="7" eb="9">
      <t>チョクエイ</t>
    </rPh>
    <phoneticPr fontId="4"/>
  </si>
  <si>
    <t>②委託業者</t>
    <rPh sb="1" eb="3">
      <t>イタク</t>
    </rPh>
    <rPh sb="3" eb="5">
      <t>ギョウシャ</t>
    </rPh>
    <phoneticPr fontId="4"/>
  </si>
  <si>
    <t>③許可業者</t>
    <rPh sb="1" eb="3">
      <t>キョカ</t>
    </rPh>
    <rPh sb="3" eb="5">
      <t>ギョウシャ</t>
    </rPh>
    <phoneticPr fontId="4"/>
  </si>
  <si>
    <t>収集総量</t>
    <phoneticPr fontId="4"/>
  </si>
  <si>
    <t>回収量</t>
    <rPh sb="0" eb="2">
      <t>カイシュウ</t>
    </rPh>
    <rPh sb="2" eb="3">
      <t>リョウ</t>
    </rPh>
    <phoneticPr fontId="4"/>
  </si>
  <si>
    <t>処理量</t>
    <phoneticPr fontId="4"/>
  </si>
  <si>
    <t>＝①～③</t>
    <phoneticPr fontId="4"/>
  </si>
  <si>
    <t>　  搬入量</t>
    <rPh sb="3" eb="6">
      <t>ハンニュウリョウ</t>
    </rPh>
    <phoneticPr fontId="4"/>
  </si>
  <si>
    <t>＝④+⑤</t>
    <phoneticPr fontId="4"/>
  </si>
  <si>
    <t>＝⑥+⑦</t>
    <phoneticPr fontId="4"/>
  </si>
  <si>
    <t>総排出量</t>
    <rPh sb="0" eb="1">
      <t>ソウ</t>
    </rPh>
    <rPh sb="1" eb="3">
      <t>ハイシュツ</t>
    </rPh>
    <rPh sb="3" eb="4">
      <t>リョウ</t>
    </rPh>
    <phoneticPr fontId="3"/>
  </si>
  <si>
    <t>直接搬入量</t>
    <rPh sb="0" eb="2">
      <t>チョクセツ</t>
    </rPh>
    <rPh sb="2" eb="4">
      <t>ハンニュウ</t>
    </rPh>
    <rPh sb="4" eb="5">
      <t>リョウ</t>
    </rPh>
    <phoneticPr fontId="3"/>
  </si>
  <si>
    <t>計画収集量</t>
    <rPh sb="0" eb="2">
      <t>ケイカク</t>
    </rPh>
    <rPh sb="2" eb="4">
      <t>シュウシュウ</t>
    </rPh>
    <rPh sb="4" eb="5">
      <t>リョウ</t>
    </rPh>
    <phoneticPr fontId="3"/>
  </si>
  <si>
    <t>横浜市</t>
    <rPh sb="0" eb="3">
      <t>ヨコハマシ</t>
    </rPh>
    <phoneticPr fontId="4"/>
  </si>
  <si>
    <t>川崎市</t>
    <rPh sb="0" eb="3">
      <t>カワサキシ</t>
    </rPh>
    <phoneticPr fontId="4"/>
  </si>
  <si>
    <t>相模原市</t>
    <rPh sb="0" eb="4">
      <t>サガミハラシ</t>
    </rPh>
    <phoneticPr fontId="4"/>
  </si>
  <si>
    <t>横須賀市</t>
    <rPh sb="0" eb="4">
      <t>ヨコスカシ</t>
    </rPh>
    <phoneticPr fontId="4"/>
  </si>
  <si>
    <t>平塚市</t>
    <rPh sb="0" eb="3">
      <t>ヒラツカシ</t>
    </rPh>
    <phoneticPr fontId="4"/>
  </si>
  <si>
    <t>鎌倉市</t>
    <rPh sb="0" eb="3">
      <t>カマクラシ</t>
    </rPh>
    <phoneticPr fontId="4"/>
  </si>
  <si>
    <t>藤沢市</t>
    <rPh sb="0" eb="3">
      <t>フジサワシ</t>
    </rPh>
    <phoneticPr fontId="4"/>
  </si>
  <si>
    <t>小田原市</t>
    <rPh sb="0" eb="4">
      <t>オダワラシ</t>
    </rPh>
    <phoneticPr fontId="4"/>
  </si>
  <si>
    <t>茅ヶ崎市</t>
    <rPh sb="0" eb="4">
      <t>チガサキシ</t>
    </rPh>
    <phoneticPr fontId="4"/>
  </si>
  <si>
    <t>逗子市</t>
    <rPh sb="0" eb="3">
      <t>ズシシ</t>
    </rPh>
    <phoneticPr fontId="4"/>
  </si>
  <si>
    <t>三浦市</t>
    <rPh sb="0" eb="3">
      <t>ミウラシ</t>
    </rPh>
    <phoneticPr fontId="4"/>
  </si>
  <si>
    <t>秦野市</t>
    <rPh sb="0" eb="3">
      <t>ハタノシ</t>
    </rPh>
    <phoneticPr fontId="4"/>
  </si>
  <si>
    <t>厚木市</t>
    <rPh sb="0" eb="3">
      <t>アツギシ</t>
    </rPh>
    <phoneticPr fontId="4"/>
  </si>
  <si>
    <t>大和市</t>
    <rPh sb="0" eb="3">
      <t>ヤマトシ</t>
    </rPh>
    <phoneticPr fontId="4"/>
  </si>
  <si>
    <t>伊勢原市</t>
    <rPh sb="0" eb="4">
      <t>イセハラシ</t>
    </rPh>
    <phoneticPr fontId="4"/>
  </si>
  <si>
    <t>海老名市</t>
    <rPh sb="0" eb="4">
      <t>エビナシ</t>
    </rPh>
    <phoneticPr fontId="4"/>
  </si>
  <si>
    <t>座間市</t>
    <rPh sb="0" eb="3">
      <t>ザマシ</t>
    </rPh>
    <phoneticPr fontId="4"/>
  </si>
  <si>
    <t>南足柄市</t>
    <rPh sb="0" eb="1">
      <t>ミナミ</t>
    </rPh>
    <rPh sb="1" eb="3">
      <t>アシガラシ</t>
    </rPh>
    <rPh sb="3" eb="4">
      <t>シ</t>
    </rPh>
    <phoneticPr fontId="4"/>
  </si>
  <si>
    <t>綾瀬市</t>
    <rPh sb="0" eb="2">
      <t>アヤセ</t>
    </rPh>
    <rPh sb="2" eb="3">
      <t>シ</t>
    </rPh>
    <phoneticPr fontId="4"/>
  </si>
  <si>
    <t>市 部 小 計</t>
    <rPh sb="0" eb="3">
      <t>シブ</t>
    </rPh>
    <rPh sb="4" eb="7">
      <t>ショウケイ</t>
    </rPh>
    <phoneticPr fontId="4"/>
  </si>
  <si>
    <t>葉山町</t>
    <rPh sb="0" eb="3">
      <t>ハヤママチ</t>
    </rPh>
    <phoneticPr fontId="4"/>
  </si>
  <si>
    <t>寒川町</t>
    <rPh sb="0" eb="3">
      <t>サムカワマチ</t>
    </rPh>
    <phoneticPr fontId="4"/>
  </si>
  <si>
    <t>大磯町</t>
    <rPh sb="0" eb="3">
      <t>オオイソマチ</t>
    </rPh>
    <phoneticPr fontId="4"/>
  </si>
  <si>
    <t>二宮町</t>
    <rPh sb="0" eb="2">
      <t>ニノミヤ</t>
    </rPh>
    <rPh sb="2" eb="3">
      <t>マチ</t>
    </rPh>
    <phoneticPr fontId="4"/>
  </si>
  <si>
    <t>中井町</t>
    <rPh sb="0" eb="3">
      <t>ナカイマチ</t>
    </rPh>
    <phoneticPr fontId="4"/>
  </si>
  <si>
    <t>大井町</t>
    <rPh sb="0" eb="3">
      <t>オオイマチ</t>
    </rPh>
    <phoneticPr fontId="4"/>
  </si>
  <si>
    <t>松田町</t>
    <rPh sb="0" eb="3">
      <t>マツダマチ</t>
    </rPh>
    <phoneticPr fontId="4"/>
  </si>
  <si>
    <t>山北町</t>
    <rPh sb="0" eb="3">
      <t>ヤマキタマチ</t>
    </rPh>
    <phoneticPr fontId="4"/>
  </si>
  <si>
    <t>開成町</t>
    <rPh sb="0" eb="3">
      <t>カイセイマチ</t>
    </rPh>
    <phoneticPr fontId="4"/>
  </si>
  <si>
    <t>箱根町</t>
    <rPh sb="0" eb="3">
      <t>ハコネマチ</t>
    </rPh>
    <phoneticPr fontId="4"/>
  </si>
  <si>
    <t>真鶴町</t>
    <rPh sb="0" eb="2">
      <t>マナヅル</t>
    </rPh>
    <rPh sb="2" eb="3">
      <t>マチ</t>
    </rPh>
    <phoneticPr fontId="4"/>
  </si>
  <si>
    <t>湯河原町</t>
    <rPh sb="0" eb="4">
      <t>ユガワラマチ</t>
    </rPh>
    <phoneticPr fontId="4"/>
  </si>
  <si>
    <t>愛川町</t>
    <rPh sb="0" eb="3">
      <t>アイカワマチ</t>
    </rPh>
    <phoneticPr fontId="4"/>
  </si>
  <si>
    <t>清川村</t>
    <rPh sb="0" eb="3">
      <t>キヨカワムラ</t>
    </rPh>
    <phoneticPr fontId="4"/>
  </si>
  <si>
    <t>郡部小計</t>
    <rPh sb="0" eb="1">
      <t>グン</t>
    </rPh>
    <rPh sb="1" eb="2">
      <t>ブ</t>
    </rPh>
    <rPh sb="2" eb="4">
      <t>ショウケイ</t>
    </rPh>
    <phoneticPr fontId="4"/>
  </si>
  <si>
    <t xml:space="preserve">  県  合  計</t>
    <rPh sb="2" eb="3">
      <t>ケン</t>
    </rPh>
    <rPh sb="5" eb="9">
      <t>ゴウケイ</t>
    </rPh>
    <phoneticPr fontId="4"/>
  </si>
  <si>
    <t xml:space="preserve">  (注)  １.自家処理とは市町村等により計画収集される以外の生活系ごみで、自家肥料、 飼料として用いるか、</t>
    <rPh sb="3" eb="4">
      <t>チュウ</t>
    </rPh>
    <phoneticPr fontId="4"/>
  </si>
  <si>
    <t xml:space="preserve">            直接農家等に依頼して処分させ、又は自ら処分しているものである。</t>
    <phoneticPr fontId="4"/>
  </si>
  <si>
    <t xml:space="preserve"> 　　　　２.平塚市の三者協調方式による集団回収量は、全量資源ごみに計上している。</t>
    <rPh sb="7" eb="9">
      <t>ヒラツカ</t>
    </rPh>
    <rPh sb="9" eb="10">
      <t>シ</t>
    </rPh>
    <rPh sb="11" eb="13">
      <t>サンシャ</t>
    </rPh>
    <rPh sb="13" eb="15">
      <t>キョウチョウ</t>
    </rPh>
    <rPh sb="15" eb="17">
      <t>ホウシキ</t>
    </rPh>
    <rPh sb="20" eb="22">
      <t>シュウダン</t>
    </rPh>
    <rPh sb="22" eb="24">
      <t>カイシュウ</t>
    </rPh>
    <rPh sb="24" eb="25">
      <t>リョウ</t>
    </rPh>
    <rPh sb="27" eb="29">
      <t>ゼンリョウ</t>
    </rPh>
    <rPh sb="29" eb="31">
      <t>シゲン</t>
    </rPh>
    <rPh sb="34" eb="36">
      <t>ケイジョウ</t>
    </rPh>
    <phoneticPr fontId="3"/>
  </si>
  <si>
    <t xml:space="preserve">   表Ⅲ－３   ごみの収集形態別収集内訳一覧表</t>
    <rPh sb="3" eb="4">
      <t>ヒョウ</t>
    </rPh>
    <rPh sb="13" eb="15">
      <t>シュウシュウ</t>
    </rPh>
    <rPh sb="15" eb="17">
      <t>ケイタイ</t>
    </rPh>
    <rPh sb="17" eb="18">
      <t>ベツ</t>
    </rPh>
    <rPh sb="18" eb="20">
      <t>シュウシュウ</t>
    </rPh>
    <rPh sb="20" eb="22">
      <t>ウチワケ</t>
    </rPh>
    <rPh sb="22" eb="25">
      <t>イチランヒョウ</t>
    </rPh>
    <phoneticPr fontId="4"/>
  </si>
  <si>
    <t xml:space="preserve">     ( 単位 ： ｔ / 年 ）</t>
  </si>
  <si>
    <t>②</t>
    <phoneticPr fontId="4"/>
  </si>
  <si>
    <t>③</t>
    <phoneticPr fontId="4"/>
  </si>
  <si>
    <t>④</t>
    <phoneticPr fontId="4"/>
  </si>
  <si>
    <t>⑤</t>
    <phoneticPr fontId="4"/>
  </si>
  <si>
    <t>⑥</t>
    <phoneticPr fontId="4"/>
  </si>
  <si>
    <t>計画収集量</t>
    <rPh sb="0" eb="2">
      <t>ケイカク</t>
    </rPh>
    <rPh sb="2" eb="4">
      <t>シュウシュウ</t>
    </rPh>
    <rPh sb="4" eb="5">
      <t>リョウ</t>
    </rPh>
    <phoneticPr fontId="4"/>
  </si>
  <si>
    <t xml:space="preserve">混合ごみ   </t>
    <rPh sb="0" eb="2">
      <t>コンゴウ</t>
    </rPh>
    <phoneticPr fontId="4"/>
  </si>
  <si>
    <t>可燃ごみ</t>
    <rPh sb="0" eb="2">
      <t>カネン</t>
    </rPh>
    <phoneticPr fontId="4"/>
  </si>
  <si>
    <t>不燃ごみ</t>
    <rPh sb="0" eb="2">
      <t>フネン</t>
    </rPh>
    <phoneticPr fontId="4"/>
  </si>
  <si>
    <t>資源ごみ</t>
    <rPh sb="0" eb="2">
      <t>シゲン</t>
    </rPh>
    <phoneticPr fontId="4"/>
  </si>
  <si>
    <t>粗大ごみ</t>
    <rPh sb="0" eb="2">
      <t>ソダイ</t>
    </rPh>
    <phoneticPr fontId="4"/>
  </si>
  <si>
    <t>その他
のごみ</t>
    <rPh sb="2" eb="3">
      <t>タ</t>
    </rPh>
    <phoneticPr fontId="4"/>
  </si>
  <si>
    <t>＝①～⑥</t>
    <phoneticPr fontId="4"/>
  </si>
  <si>
    <t>郡 部 小 計</t>
    <rPh sb="0" eb="1">
      <t>グン</t>
    </rPh>
    <rPh sb="2" eb="3">
      <t>ブ</t>
    </rPh>
    <rPh sb="4" eb="7">
      <t>ショウケイ</t>
    </rPh>
    <phoneticPr fontId="4"/>
  </si>
  <si>
    <t>県  合  計</t>
    <rPh sb="0" eb="1">
      <t>ケン</t>
    </rPh>
    <rPh sb="3" eb="7">
      <t>ゴウケイ</t>
    </rPh>
    <phoneticPr fontId="4"/>
  </si>
  <si>
    <t xml:space="preserve">表Ⅲ－４   資 源 ご み の 収 集 品 目 別 内 訳 一 覧 表 </t>
    <phoneticPr fontId="4"/>
  </si>
  <si>
    <t xml:space="preserve"> ( 単位 ： ｔ / 年 ）</t>
    <phoneticPr fontId="4"/>
  </si>
  <si>
    <t>資源ごみの収集品目別内訳</t>
  </si>
  <si>
    <t>資源ごみ収集量</t>
  </si>
  <si>
    <t>②　　缶   等   の   金   属   類</t>
    <phoneticPr fontId="4"/>
  </si>
  <si>
    <t>③　　び    ん  ・  ガ    ラ    ス    類</t>
    <phoneticPr fontId="4"/>
  </si>
  <si>
    <t>④　　紙                類</t>
    <phoneticPr fontId="4"/>
  </si>
  <si>
    <t>⑦ プ ラ ス チ ッ ク 類</t>
    <rPh sb="14" eb="15">
      <t>ルイ</t>
    </rPh>
    <phoneticPr fontId="4"/>
  </si>
  <si>
    <t>資源ごみ</t>
    <rPh sb="0" eb="2">
      <t>シゲン</t>
    </rPh>
    <phoneticPr fontId="3"/>
  </si>
  <si>
    <t>市 町 村 名</t>
  </si>
  <si>
    <t>その他
の色</t>
    <rPh sb="0" eb="3">
      <t>ソノタ</t>
    </rPh>
    <rPh sb="5" eb="6">
      <t>イロ</t>
    </rPh>
    <phoneticPr fontId="4"/>
  </si>
  <si>
    <t>布　類</t>
    <rPh sb="0" eb="1">
      <t>ヌノ</t>
    </rPh>
    <rPh sb="2" eb="3">
      <t>ルイ</t>
    </rPh>
    <phoneticPr fontId="4"/>
  </si>
  <si>
    <t>ペ  ッ  ト</t>
  </si>
  <si>
    <t>容器包装
ﾌﾟﾗｽﾁｯｸ</t>
    <rPh sb="0" eb="2">
      <t>ヨウキ</t>
    </rPh>
    <phoneticPr fontId="4"/>
  </si>
  <si>
    <t>白色
トレー</t>
    <rPh sb="0" eb="2">
      <t>ハクショク</t>
    </rPh>
    <phoneticPr fontId="4"/>
  </si>
  <si>
    <t>その他</t>
    <rPh sb="2" eb="3">
      <t>タ</t>
    </rPh>
    <phoneticPr fontId="4"/>
  </si>
  <si>
    <t>その他</t>
  </si>
  <si>
    <t>鉄   類</t>
  </si>
  <si>
    <t>非鉄金属</t>
  </si>
  <si>
    <t>その他</t>
    <rPh sb="0" eb="3">
      <t>ソノタ</t>
    </rPh>
    <phoneticPr fontId="4"/>
  </si>
  <si>
    <t>混   合</t>
  </si>
  <si>
    <t>計</t>
  </si>
  <si>
    <t>透   明</t>
  </si>
  <si>
    <t>茶</t>
    <rPh sb="0" eb="1">
      <t>チャ</t>
    </rPh>
    <phoneticPr fontId="4"/>
  </si>
  <si>
    <t>新聞・雑誌</t>
  </si>
  <si>
    <t>段ﾎﾞｰﾙ</t>
    <rPh sb="0" eb="1">
      <t>ダン</t>
    </rPh>
    <phoneticPr fontId="4"/>
  </si>
  <si>
    <t>紙パック</t>
  </si>
  <si>
    <t>その他</t>
    <rPh sb="2" eb="3">
      <t>タ</t>
    </rPh>
    <phoneticPr fontId="3"/>
  </si>
  <si>
    <t>混合</t>
    <rPh sb="0" eb="2">
      <t>コンゴウ</t>
    </rPh>
    <phoneticPr fontId="4"/>
  </si>
  <si>
    <t>ボ  ト  ル</t>
  </si>
  <si>
    <t>＝②～⑧</t>
    <phoneticPr fontId="4"/>
  </si>
  <si>
    <t>（スチール)</t>
  </si>
  <si>
    <t>(アルミ )</t>
  </si>
  <si>
    <t>横浜市</t>
  </si>
  <si>
    <t>川崎市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</si>
  <si>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</si>
  <si>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</si>
  <si>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</si>
  <si>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</si>
  <si>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</si>
  <si>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</si>
  <si>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</si>
  <si>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</si>
  <si>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</si>
  <si>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</si>
  <si>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</si>
  <si>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</si>
  <si>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</si>
  <si>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</si>
  <si>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</si>
  <si>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</si>
  <si>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市 部 小 計</t>
    <rPh sb="0" eb="1">
      <t>シ</t>
    </rPh>
    <rPh sb="2" eb="3">
      <t>ブ</t>
    </rPh>
    <rPh sb="4" eb="5">
      <t>ショウ</t>
    </rPh>
    <rPh sb="6" eb="7">
      <t>ケイ</t>
    </rPh>
    <phoneticPr fontId="4"/>
  </si>
  <si>
    <t>葉山町</t>
  </si>
  <si>
    <t>寒川町</t>
  </si>
  <si>
    <t>大磯町</t>
  </si>
  <si>
    <t>二宮町</t>
  </si>
  <si>
    <t>中井町</t>
  </si>
  <si>
    <t>大井町</t>
  </si>
  <si>
    <t>松田町</t>
  </si>
  <si>
    <t>山北町</t>
  </si>
  <si>
    <t>開成町</t>
  </si>
  <si>
    <t>箱根町</t>
  </si>
  <si>
    <t>真鶴町</t>
  </si>
  <si>
    <t>湯河原町</t>
  </si>
  <si>
    <t>愛川町</t>
  </si>
  <si>
    <t>清川村</t>
  </si>
  <si>
    <t>郡 部 小 計</t>
    <rPh sb="0" eb="1">
      <t>グン</t>
    </rPh>
    <rPh sb="2" eb="3">
      <t>ブ</t>
    </rPh>
    <rPh sb="4" eb="5">
      <t>ショウ</t>
    </rPh>
    <rPh sb="6" eb="7">
      <t>ケイ</t>
    </rPh>
    <phoneticPr fontId="4"/>
  </si>
  <si>
    <t xml:space="preserve">  県   合   計</t>
  </si>
  <si>
    <t xml:space="preserve">     (注)   １.混合とは、収集時において各品目を分類せずに混合で収集したもので内訳が不明なものである。</t>
    <rPh sb="44" eb="46">
      <t>ウチワケ</t>
    </rPh>
    <rPh sb="47" eb="49">
      <t>フメイ</t>
    </rPh>
    <phoneticPr fontId="4"/>
  </si>
  <si>
    <t xml:space="preserve">             ２.⑧ 「その他」は、植木剪定枝、廃食用油等である。</t>
    <rPh sb="24" eb="26">
      <t>ウエキ</t>
    </rPh>
    <rPh sb="26" eb="28">
      <t>センテイ</t>
    </rPh>
    <rPh sb="28" eb="29">
      <t>エダ</t>
    </rPh>
    <rPh sb="30" eb="31">
      <t>ハイキ</t>
    </rPh>
    <rPh sb="31" eb="33">
      <t>ショクヨウ</t>
    </rPh>
    <rPh sb="33" eb="34">
      <t>アブラ</t>
    </rPh>
    <phoneticPr fontId="4"/>
  </si>
  <si>
    <t>３　ごみの処理・処分内訳</t>
    <rPh sb="5" eb="7">
      <t>ショリ</t>
    </rPh>
    <rPh sb="8" eb="10">
      <t>ショブン</t>
    </rPh>
    <rPh sb="10" eb="12">
      <t>ウチワケ</t>
    </rPh>
    <phoneticPr fontId="4"/>
  </si>
  <si>
    <t>表Ⅲ－５   ごみの処理内訳総括表</t>
    <rPh sb="0" eb="1">
      <t>ヒョウ</t>
    </rPh>
    <rPh sb="10" eb="12">
      <t>ショリ</t>
    </rPh>
    <rPh sb="12" eb="14">
      <t>ウチワケ</t>
    </rPh>
    <rPh sb="14" eb="16">
      <t>ソウカツ</t>
    </rPh>
    <rPh sb="16" eb="17">
      <t>ヒョウ</t>
    </rPh>
    <phoneticPr fontId="4"/>
  </si>
  <si>
    <t>(単位：t/年)</t>
    <rPh sb="1" eb="3">
      <t>タンイ</t>
    </rPh>
    <rPh sb="6" eb="7">
      <t>ネン</t>
    </rPh>
    <phoneticPr fontId="4"/>
  </si>
  <si>
    <t>【参考】</t>
    <rPh sb="1" eb="3">
      <t>サンコウ</t>
    </rPh>
    <phoneticPr fontId="4"/>
  </si>
  <si>
    <t>収集の内訳</t>
    <phoneticPr fontId="3"/>
  </si>
  <si>
    <t>処理の内訳</t>
    <rPh sb="0" eb="2">
      <t>ショリ</t>
    </rPh>
    <rPh sb="3" eb="5">
      <t>ウチワケ</t>
    </rPh>
    <phoneticPr fontId="4"/>
  </si>
  <si>
    <t>⑩</t>
    <phoneticPr fontId="4"/>
  </si>
  <si>
    <t>⑪</t>
    <phoneticPr fontId="4"/>
  </si>
  <si>
    <t>水分の蒸発
等による
減量化量</t>
    <rPh sb="0" eb="2">
      <t>スイブン</t>
    </rPh>
    <rPh sb="3" eb="5">
      <t>ジョウハツ</t>
    </rPh>
    <rPh sb="6" eb="7">
      <t>トウ</t>
    </rPh>
    <rPh sb="11" eb="14">
      <t>ゲンリョウカ</t>
    </rPh>
    <rPh sb="14" eb="15">
      <t>リョウ</t>
    </rPh>
    <phoneticPr fontId="4"/>
  </si>
  <si>
    <t>焼却残渣
資源化に
よる
減量化量</t>
    <rPh sb="0" eb="2">
      <t>ショウキャク</t>
    </rPh>
    <rPh sb="2" eb="4">
      <t>ザンサ</t>
    </rPh>
    <rPh sb="5" eb="7">
      <t>シゲン</t>
    </rPh>
    <rPh sb="7" eb="8">
      <t>カ</t>
    </rPh>
    <phoneticPr fontId="4"/>
  </si>
  <si>
    <t>計画収集</t>
    <rPh sb="0" eb="2">
      <t>ケイカク</t>
    </rPh>
    <rPh sb="2" eb="4">
      <t>シュウシュウ</t>
    </rPh>
    <phoneticPr fontId="4"/>
  </si>
  <si>
    <t xml:space="preserve">⑦ </t>
    <phoneticPr fontId="4"/>
  </si>
  <si>
    <t>集団</t>
    <rPh sb="0" eb="2">
      <t>シュウダン</t>
    </rPh>
    <phoneticPr fontId="4"/>
  </si>
  <si>
    <t>総排出量</t>
    <rPh sb="0" eb="1">
      <t>ソウ</t>
    </rPh>
    <rPh sb="1" eb="4">
      <t>ハイシュツリョウ</t>
    </rPh>
    <phoneticPr fontId="4"/>
  </si>
  <si>
    <t>自家</t>
    <rPh sb="0" eb="2">
      <t>ジカ</t>
    </rPh>
    <phoneticPr fontId="4"/>
  </si>
  <si>
    <t>減量化量</t>
    <rPh sb="0" eb="3">
      <t>ゲンリョウカ</t>
    </rPh>
    <rPh sb="3" eb="4">
      <t>リョウ</t>
    </rPh>
    <phoneticPr fontId="4"/>
  </si>
  <si>
    <t>焼却による</t>
    <rPh sb="0" eb="2">
      <t>ショウキャク</t>
    </rPh>
    <phoneticPr fontId="4"/>
  </si>
  <si>
    <t>計画</t>
    <rPh sb="0" eb="2">
      <t>ケイカク</t>
    </rPh>
    <phoneticPr fontId="4"/>
  </si>
  <si>
    <t>率</t>
    <rPh sb="0" eb="1">
      <t>リツ</t>
    </rPh>
    <phoneticPr fontId="4"/>
  </si>
  <si>
    <t>直接</t>
    <rPh sb="0" eb="2">
      <t>チョクセツ</t>
    </rPh>
    <phoneticPr fontId="4"/>
  </si>
  <si>
    <t>総量</t>
    <rPh sb="0" eb="2">
      <t>ソウリョウ</t>
    </rPh>
    <phoneticPr fontId="4"/>
  </si>
  <si>
    <t>焼却量</t>
    <rPh sb="0" eb="2">
      <t>ショウキャク</t>
    </rPh>
    <rPh sb="2" eb="3">
      <t>リョウ</t>
    </rPh>
    <phoneticPr fontId="4"/>
  </si>
  <si>
    <t>焼却率</t>
    <rPh sb="0" eb="2">
      <t>ショウキャク</t>
    </rPh>
    <rPh sb="2" eb="3">
      <t>リツ</t>
    </rPh>
    <phoneticPr fontId="4"/>
  </si>
  <si>
    <t>埋立量</t>
    <rPh sb="0" eb="2">
      <t>ウメタテ</t>
    </rPh>
    <rPh sb="2" eb="3">
      <t>リョウ</t>
    </rPh>
    <phoneticPr fontId="4"/>
  </si>
  <si>
    <t>埋立率</t>
    <rPh sb="0" eb="2">
      <t>ウメタテ</t>
    </rPh>
    <rPh sb="2" eb="3">
      <t>リツ</t>
    </rPh>
    <phoneticPr fontId="4"/>
  </si>
  <si>
    <t>資源化量</t>
    <rPh sb="0" eb="3">
      <t>シゲンカ</t>
    </rPh>
    <rPh sb="3" eb="4">
      <t>リョウ</t>
    </rPh>
    <phoneticPr fontId="4"/>
  </si>
  <si>
    <t>資源化率</t>
    <rPh sb="0" eb="3">
      <t>シゲンカ</t>
    </rPh>
    <rPh sb="3" eb="4">
      <t>リツ</t>
    </rPh>
    <phoneticPr fontId="4"/>
  </si>
  <si>
    <t>減量化量</t>
    <rPh sb="0" eb="2">
      <t>ゲンリョウ</t>
    </rPh>
    <rPh sb="2" eb="3">
      <t>カ</t>
    </rPh>
    <rPh sb="3" eb="4">
      <t>リョウ</t>
    </rPh>
    <phoneticPr fontId="4"/>
  </si>
  <si>
    <t>処理量</t>
    <rPh sb="0" eb="2">
      <t>ショリ</t>
    </rPh>
    <rPh sb="2" eb="3">
      <t>リョウ</t>
    </rPh>
    <phoneticPr fontId="4"/>
  </si>
  <si>
    <t>収集量</t>
    <phoneticPr fontId="3"/>
  </si>
  <si>
    <t>（％）</t>
    <phoneticPr fontId="3"/>
  </si>
  <si>
    <t>搬入量</t>
    <rPh sb="0" eb="2">
      <t>ハンニュウ</t>
    </rPh>
    <rPh sb="2" eb="3">
      <t>リョウ</t>
    </rPh>
    <phoneticPr fontId="4"/>
  </si>
  <si>
    <t>（％）</t>
  </si>
  <si>
    <t>＝①＋②</t>
    <phoneticPr fontId="4"/>
  </si>
  <si>
    <t>（焼却残渣を除く)</t>
    <rPh sb="1" eb="3">
      <t>ショウキャク</t>
    </rPh>
    <rPh sb="3" eb="5">
      <t>ザンサ</t>
    </rPh>
    <rPh sb="6" eb="7">
      <t>ノゾ</t>
    </rPh>
    <phoneticPr fontId="4"/>
  </si>
  <si>
    <t>（％）</t>
    <phoneticPr fontId="4"/>
  </si>
  <si>
    <t>＝④～⑦</t>
    <phoneticPr fontId="4"/>
  </si>
  <si>
    <t>＝⑧＋⑨</t>
    <phoneticPr fontId="4"/>
  </si>
  <si>
    <t>藤沢市</t>
    <rPh sb="0" eb="2">
      <t>フジサワ</t>
    </rPh>
    <rPh sb="2" eb="3">
      <t>シ</t>
    </rPh>
    <phoneticPr fontId="4"/>
  </si>
  <si>
    <t>県   合   計</t>
    <rPh sb="0" eb="1">
      <t>ケン</t>
    </rPh>
    <rPh sb="4" eb="9">
      <t>ゴウケイ</t>
    </rPh>
    <phoneticPr fontId="4"/>
  </si>
  <si>
    <t xml:space="preserve">    (注)   １.④「焼却量」は、粗大ごみ等の破砕後処理残渣の溶融は含むが、焼却残渣の溶融は含まない。   </t>
    <rPh sb="5" eb="6">
      <t>チュウ</t>
    </rPh>
    <rPh sb="14" eb="17">
      <t>ショウキャクリョウ</t>
    </rPh>
    <rPh sb="20" eb="22">
      <t>ソダイ</t>
    </rPh>
    <rPh sb="24" eb="25">
      <t>トウ</t>
    </rPh>
    <rPh sb="26" eb="28">
      <t>ハサイ</t>
    </rPh>
    <rPh sb="28" eb="29">
      <t>ゴ</t>
    </rPh>
    <rPh sb="29" eb="31">
      <t>ショリ</t>
    </rPh>
    <rPh sb="31" eb="33">
      <t>ザンサ</t>
    </rPh>
    <rPh sb="34" eb="36">
      <t>ヨウユウ</t>
    </rPh>
    <rPh sb="37" eb="38">
      <t>フク</t>
    </rPh>
    <rPh sb="41" eb="43">
      <t>ショウキャク</t>
    </rPh>
    <rPh sb="43" eb="45">
      <t>ザンサ</t>
    </rPh>
    <rPh sb="46" eb="48">
      <t>ヨウユウ</t>
    </rPh>
    <rPh sb="49" eb="50">
      <t>フク</t>
    </rPh>
    <phoneticPr fontId="4"/>
  </si>
  <si>
    <t xml:space="preserve">            ２.⑦「減量化量」は、焼却を除く中間処理（破砕・圧縮等）における減量化量等である。</t>
    <rPh sb="16" eb="19">
      <t>ゲンリョウカ</t>
    </rPh>
    <rPh sb="19" eb="20">
      <t>リョウ</t>
    </rPh>
    <phoneticPr fontId="4"/>
  </si>
  <si>
    <t>表Ⅲ－６   一 部 事 務 組 合 別 ご み の 処 理 内 訳 総 括 表</t>
    <phoneticPr fontId="4"/>
  </si>
  <si>
    <t>( 単位 ： ｔ / 年 ）</t>
    <rPh sb="2" eb="4">
      <t>タンイ</t>
    </rPh>
    <rPh sb="11" eb="12">
      <t>ネン</t>
    </rPh>
    <phoneticPr fontId="4"/>
  </si>
  <si>
    <t>搬入の内訳</t>
    <rPh sb="0" eb="2">
      <t>ハンニュウ</t>
    </rPh>
    <rPh sb="3" eb="5">
      <t>ウチワケ</t>
    </rPh>
    <phoneticPr fontId="4"/>
  </si>
  <si>
    <t>処理・処分の内訳</t>
    <rPh sb="0" eb="2">
      <t>ショリ</t>
    </rPh>
    <rPh sb="3" eb="5">
      <t>ショブン</t>
    </rPh>
    <rPh sb="6" eb="8">
      <t>ウチワケ</t>
    </rPh>
    <phoneticPr fontId="4"/>
  </si>
  <si>
    <t>構　　　成
市町村名</t>
    <rPh sb="0" eb="1">
      <t>ガマエ</t>
    </rPh>
    <rPh sb="4" eb="5">
      <t>シゲル</t>
    </rPh>
    <phoneticPr fontId="4"/>
  </si>
  <si>
    <t>一部事務組合名</t>
    <rPh sb="0" eb="2">
      <t>イチブ</t>
    </rPh>
    <rPh sb="2" eb="4">
      <t>ジム</t>
    </rPh>
    <rPh sb="4" eb="6">
      <t>クミアイ</t>
    </rPh>
    <rPh sb="6" eb="7">
      <t>メイ</t>
    </rPh>
    <phoneticPr fontId="4"/>
  </si>
  <si>
    <t>計画収集
総　　量</t>
    <rPh sb="0" eb="2">
      <t>ケイカク</t>
    </rPh>
    <rPh sb="5" eb="6">
      <t>フサ</t>
    </rPh>
    <rPh sb="8" eb="9">
      <t>リョウ</t>
    </rPh>
    <phoneticPr fontId="4"/>
  </si>
  <si>
    <t>合　　計</t>
    <rPh sb="0" eb="1">
      <t>ゴウ</t>
    </rPh>
    <rPh sb="3" eb="4">
      <t>ケイ</t>
    </rPh>
    <phoneticPr fontId="4"/>
  </si>
  <si>
    <t>組合への搬入量</t>
    <rPh sb="0" eb="2">
      <t>クミアイ</t>
    </rPh>
    <rPh sb="4" eb="6">
      <t>ハンニュウ</t>
    </rPh>
    <rPh sb="6" eb="7">
      <t>リョウ</t>
    </rPh>
    <phoneticPr fontId="4"/>
  </si>
  <si>
    <t>うち他市町村・業者における　　　　　焼却量</t>
    <rPh sb="2" eb="4">
      <t>タシ</t>
    </rPh>
    <rPh sb="4" eb="6">
      <t>チョウソン</t>
    </rPh>
    <rPh sb="7" eb="9">
      <t>ギョウシャ</t>
    </rPh>
    <rPh sb="18" eb="20">
      <t>ショウキャク</t>
    </rPh>
    <rPh sb="20" eb="21">
      <t>リョウ</t>
    </rPh>
    <phoneticPr fontId="4"/>
  </si>
  <si>
    <t>うち当該構成市町での　　　　　埋立量</t>
    <rPh sb="2" eb="4">
      <t>トウガイ</t>
    </rPh>
    <rPh sb="4" eb="6">
      <t>コウセイ</t>
    </rPh>
    <rPh sb="6" eb="8">
      <t>シチョウ</t>
    </rPh>
    <rPh sb="15" eb="17">
      <t>ウメタテ</t>
    </rPh>
    <rPh sb="17" eb="18">
      <t>リョウ</t>
    </rPh>
    <phoneticPr fontId="4"/>
  </si>
  <si>
    <t>その他率</t>
    <rPh sb="0" eb="3">
      <t>ソノタ</t>
    </rPh>
    <rPh sb="3" eb="4">
      <t>リツ</t>
    </rPh>
    <phoneticPr fontId="4"/>
  </si>
  <si>
    <t>（焼却残渣を除く）</t>
    <rPh sb="1" eb="3">
      <t>ショウキャク</t>
    </rPh>
    <rPh sb="3" eb="5">
      <t>ザンサ</t>
    </rPh>
    <rPh sb="6" eb="7">
      <t>ノゾ</t>
    </rPh>
    <phoneticPr fontId="4"/>
  </si>
  <si>
    <t>＝②～④</t>
    <phoneticPr fontId="4"/>
  </si>
  <si>
    <t>秦野市伊勢原市
環境衛生組合</t>
    <rPh sb="0" eb="2">
      <t>ハタノシ</t>
    </rPh>
    <rPh sb="2" eb="3">
      <t>シ</t>
    </rPh>
    <rPh sb="3" eb="7">
      <t>イセハラシ</t>
    </rPh>
    <phoneticPr fontId="4"/>
  </si>
  <si>
    <t>-</t>
    <phoneticPr fontId="4"/>
  </si>
  <si>
    <t>-</t>
  </si>
  <si>
    <t>計</t>
    <rPh sb="0" eb="1">
      <t>ケイ</t>
    </rPh>
    <phoneticPr fontId="4"/>
  </si>
  <si>
    <t>-</t>
    <phoneticPr fontId="3"/>
  </si>
  <si>
    <t>高座清掃
施設組合</t>
    <rPh sb="0" eb="2">
      <t>コウザ</t>
    </rPh>
    <rPh sb="2" eb="4">
      <t>セイソウ</t>
    </rPh>
    <phoneticPr fontId="4"/>
  </si>
  <si>
    <t>湯河原町真鶴町
衛生組合</t>
    <rPh sb="0" eb="4">
      <t>ユガワラマチ</t>
    </rPh>
    <rPh sb="4" eb="6">
      <t>マナヅル</t>
    </rPh>
    <rPh sb="6" eb="7">
      <t>マチ</t>
    </rPh>
    <phoneticPr fontId="4"/>
  </si>
  <si>
    <t>足柄東部
清掃組合</t>
    <rPh sb="0" eb="2">
      <t>アシガラ</t>
    </rPh>
    <rPh sb="2" eb="3">
      <t>ヒガシ</t>
    </rPh>
    <rPh sb="3" eb="4">
      <t>ブ</t>
    </rPh>
    <phoneticPr fontId="4"/>
  </si>
  <si>
    <t>足柄西部
清掃組合</t>
    <rPh sb="0" eb="2">
      <t>アシガラ</t>
    </rPh>
    <rPh sb="2" eb="4">
      <t>セイブ</t>
    </rPh>
    <phoneticPr fontId="4"/>
  </si>
  <si>
    <t>合　　　計</t>
    <rPh sb="0" eb="1">
      <t>ゴウ</t>
    </rPh>
    <rPh sb="4" eb="5">
      <t>ケイ</t>
    </rPh>
    <phoneticPr fontId="4"/>
  </si>
  <si>
    <t>表Ⅲ－７  ご み の 排 出 原 単 位  一 覧 表</t>
    <phoneticPr fontId="4"/>
  </si>
  <si>
    <t xml:space="preserve">    排    出    原    単    位     （ｇ/人・日）</t>
    <rPh sb="4" eb="37">
      <t>シュウシュウ</t>
    </rPh>
    <phoneticPr fontId="4"/>
  </si>
  <si>
    <t xml:space="preserve">
⑤ 総排出量
　</t>
    <rPh sb="3" eb="4">
      <t>ソウ</t>
    </rPh>
    <rPh sb="4" eb="6">
      <t>ハイシュツ</t>
    </rPh>
    <rPh sb="6" eb="7">
      <t>リョウ</t>
    </rPh>
    <phoneticPr fontId="4"/>
  </si>
  <si>
    <t xml:space="preserve">③ 計画収集総量
</t>
    <rPh sb="2" eb="4">
      <t>ケイカク</t>
    </rPh>
    <rPh sb="4" eb="6">
      <t>シュウシュウ</t>
    </rPh>
    <rPh sb="6" eb="7">
      <t>ソウ</t>
    </rPh>
    <rPh sb="7" eb="8">
      <t>リョウ</t>
    </rPh>
    <phoneticPr fontId="4"/>
  </si>
  <si>
    <t xml:space="preserve">④ 集団回収量
</t>
    <rPh sb="2" eb="4">
      <t>シュウダン</t>
    </rPh>
    <rPh sb="4" eb="6">
      <t>カイシュウ</t>
    </rPh>
    <rPh sb="6" eb="7">
      <t>リョウ</t>
    </rPh>
    <phoneticPr fontId="4"/>
  </si>
  <si>
    <t>① 計画収集量</t>
    <rPh sb="2" eb="4">
      <t>ケイカク</t>
    </rPh>
    <rPh sb="4" eb="7">
      <t>シュウシュウリョウ</t>
    </rPh>
    <phoneticPr fontId="4"/>
  </si>
  <si>
    <t>② 直接搬入量</t>
    <rPh sb="2" eb="4">
      <t>チョクセツ</t>
    </rPh>
    <rPh sb="4" eb="6">
      <t>ハンニュウ</t>
    </rPh>
    <rPh sb="6" eb="7">
      <t>リョウ</t>
    </rPh>
    <phoneticPr fontId="4"/>
  </si>
  <si>
    <t>綾瀬市</t>
    <rPh sb="0" eb="3">
      <t>アヤセシ</t>
    </rPh>
    <phoneticPr fontId="4"/>
  </si>
  <si>
    <t>市部小計</t>
    <rPh sb="0" eb="2">
      <t>シブ</t>
    </rPh>
    <rPh sb="2" eb="4">
      <t>コバカリ</t>
    </rPh>
    <phoneticPr fontId="4"/>
  </si>
  <si>
    <t>県合計</t>
    <rPh sb="0" eb="1">
      <t>ケン</t>
    </rPh>
    <rPh sb="1" eb="3">
      <t>ゴウケイ</t>
    </rPh>
    <phoneticPr fontId="4"/>
  </si>
  <si>
    <t xml:space="preserve"> (注) 排出原単位 ＝</t>
    <rPh sb="2" eb="3">
      <t>チュウ</t>
    </rPh>
    <rPh sb="5" eb="7">
      <t>ハイシュツ</t>
    </rPh>
    <rPh sb="7" eb="10">
      <t>ゲンタンイ</t>
    </rPh>
    <phoneticPr fontId="4"/>
  </si>
  <si>
    <t xml:space="preserve">    ご  み  の  量　（ ｔ ）</t>
    <rPh sb="13" eb="14">
      <t>リョウ</t>
    </rPh>
    <phoneticPr fontId="4"/>
  </si>
  <si>
    <r>
      <t>×１０</t>
    </r>
    <r>
      <rPr>
        <vertAlign val="superscript"/>
        <sz val="10"/>
        <rFont val="ＭＳ Ｐ明朝"/>
        <family val="1"/>
        <charset val="128"/>
      </rPr>
      <t>6</t>
    </r>
    <phoneticPr fontId="4"/>
  </si>
  <si>
    <t>人口×年間日数（日）</t>
    <rPh sb="0" eb="2">
      <t>ジンコウ</t>
    </rPh>
    <rPh sb="3" eb="5">
      <t>ネンカン</t>
    </rPh>
    <rPh sb="5" eb="7">
      <t>ニッスウ</t>
    </rPh>
    <rPh sb="8" eb="9">
      <t>ニチ</t>
    </rPh>
    <phoneticPr fontId="4"/>
  </si>
  <si>
    <t>　　　　　上段　：　収集・処理・処分量　(単位 ： ｔ ／年)
　　　　　下段　：　構成比率</t>
    <rPh sb="5" eb="7">
      <t>ジョウダン</t>
    </rPh>
    <rPh sb="10" eb="12">
      <t>シュウシュウ</t>
    </rPh>
    <rPh sb="13" eb="15">
      <t>ショリ</t>
    </rPh>
    <rPh sb="16" eb="18">
      <t>ショブン</t>
    </rPh>
    <rPh sb="18" eb="19">
      <t>リョウ</t>
    </rPh>
    <rPh sb="21" eb="23">
      <t>タンイ</t>
    </rPh>
    <rPh sb="29" eb="30">
      <t>ネン</t>
    </rPh>
    <rPh sb="37" eb="39">
      <t>カダン</t>
    </rPh>
    <rPh sb="42" eb="44">
      <t>コウセイ</t>
    </rPh>
    <rPh sb="44" eb="46">
      <t>ヒリツ</t>
    </rPh>
    <phoneticPr fontId="4"/>
  </si>
  <si>
    <t>表Ⅲ－８   ごみの収集形態別収集・処理・処分内訳一覧表</t>
    <rPh sb="0" eb="1">
      <t>ヒョウ</t>
    </rPh>
    <rPh sb="10" eb="12">
      <t>シュウシュウ</t>
    </rPh>
    <rPh sb="12" eb="14">
      <t>ケイタイ</t>
    </rPh>
    <rPh sb="14" eb="15">
      <t>ベツ</t>
    </rPh>
    <rPh sb="15" eb="17">
      <t>シュウシュウ</t>
    </rPh>
    <rPh sb="18" eb="20">
      <t>ショリ</t>
    </rPh>
    <rPh sb="21" eb="23">
      <t>ショブン</t>
    </rPh>
    <rPh sb="23" eb="25">
      <t>ウチワケ</t>
    </rPh>
    <rPh sb="25" eb="28">
      <t>イチランヒョウ</t>
    </rPh>
    <phoneticPr fontId="4"/>
  </si>
  <si>
    <t>内訳</t>
    <rPh sb="0" eb="2">
      <t>ウチワケ</t>
    </rPh>
    <phoneticPr fontId="4"/>
  </si>
  <si>
    <t>収集内訳</t>
    <rPh sb="0" eb="2">
      <t>シュウシュウ</t>
    </rPh>
    <rPh sb="2" eb="4">
      <t>ウチワケ</t>
    </rPh>
    <phoneticPr fontId="4"/>
  </si>
  <si>
    <t>処理・処分内訳</t>
    <rPh sb="0" eb="2">
      <t>ショリ</t>
    </rPh>
    <rPh sb="3" eb="5">
      <t>ショブン</t>
    </rPh>
    <rPh sb="5" eb="7">
      <t>ウチワケ</t>
    </rPh>
    <phoneticPr fontId="4"/>
  </si>
  <si>
    <t>⑫</t>
    <phoneticPr fontId="4"/>
  </si>
  <si>
    <t>地方公共</t>
    <rPh sb="0" eb="2">
      <t>チホウ</t>
    </rPh>
    <rPh sb="2" eb="4">
      <t>コウキョウ</t>
    </rPh>
    <phoneticPr fontId="4"/>
  </si>
  <si>
    <t>委託業者</t>
    <rPh sb="2" eb="4">
      <t>ギョウシャ</t>
    </rPh>
    <phoneticPr fontId="4"/>
  </si>
  <si>
    <t>許可業者</t>
    <rPh sb="2" eb="4">
      <t>ギョウシャ</t>
    </rPh>
    <phoneticPr fontId="4"/>
  </si>
  <si>
    <t>合計</t>
    <rPh sb="0" eb="2">
      <t>ゴウケイ</t>
    </rPh>
    <phoneticPr fontId="4"/>
  </si>
  <si>
    <t>直接
資源化</t>
    <rPh sb="0" eb="2">
      <t>チョクセツ</t>
    </rPh>
    <rPh sb="3" eb="6">
      <t>シゲンカ</t>
    </rPh>
    <phoneticPr fontId="4"/>
  </si>
  <si>
    <t>焼却施設</t>
    <rPh sb="0" eb="2">
      <t>ショウキャク</t>
    </rPh>
    <rPh sb="2" eb="4">
      <t>シセツ</t>
    </rPh>
    <phoneticPr fontId="4"/>
  </si>
  <si>
    <t>粗大ごみ処理施設</t>
    <rPh sb="0" eb="2">
      <t>ソダイ</t>
    </rPh>
    <rPh sb="4" eb="6">
      <t>ショリ</t>
    </rPh>
    <rPh sb="6" eb="8">
      <t>シセツ</t>
    </rPh>
    <phoneticPr fontId="4"/>
  </si>
  <si>
    <t>資源化
施　設</t>
    <rPh sb="0" eb="3">
      <t>シゲンカ</t>
    </rPh>
    <rPh sb="4" eb="5">
      <t>シ</t>
    </rPh>
    <rPh sb="6" eb="7">
      <t>セツ</t>
    </rPh>
    <phoneticPr fontId="4"/>
  </si>
  <si>
    <t>その他
の施設</t>
    <rPh sb="2" eb="3">
      <t>タ</t>
    </rPh>
    <rPh sb="5" eb="7">
      <t>シセツ</t>
    </rPh>
    <phoneticPr fontId="4"/>
  </si>
  <si>
    <t>直　接
埋　立</t>
    <rPh sb="0" eb="1">
      <t>チョク</t>
    </rPh>
    <rPh sb="2" eb="3">
      <t>セツ</t>
    </rPh>
    <rPh sb="4" eb="5">
      <t>マイ</t>
    </rPh>
    <rPh sb="6" eb="7">
      <t>リツ</t>
    </rPh>
    <phoneticPr fontId="4"/>
  </si>
  <si>
    <t>収集形態</t>
    <rPh sb="0" eb="2">
      <t>シュウシュウ</t>
    </rPh>
    <rPh sb="2" eb="4">
      <t>ケイタイ</t>
    </rPh>
    <phoneticPr fontId="4"/>
  </si>
  <si>
    <t>団体直営</t>
    <rPh sb="0" eb="2">
      <t>ダンタイ</t>
    </rPh>
    <rPh sb="2" eb="4">
      <t>チョクエイ</t>
    </rPh>
    <phoneticPr fontId="4"/>
  </si>
  <si>
    <t>＝⑤～⑪</t>
    <phoneticPr fontId="4"/>
  </si>
  <si>
    <t>混 合 ご み</t>
    <rPh sb="0" eb="3">
      <t>コンゴウ</t>
    </rPh>
    <phoneticPr fontId="4"/>
  </si>
  <si>
    <t>可 燃 ご み</t>
    <rPh sb="0" eb="3">
      <t>カネン</t>
    </rPh>
    <phoneticPr fontId="4"/>
  </si>
  <si>
    <t>不 燃 ご み</t>
    <rPh sb="0" eb="3">
      <t>フネン</t>
    </rPh>
    <phoneticPr fontId="4"/>
  </si>
  <si>
    <t>資 源 ご み</t>
    <rPh sb="0" eb="3">
      <t>シゲン</t>
    </rPh>
    <phoneticPr fontId="4"/>
  </si>
  <si>
    <t>粗 大 ご み</t>
    <rPh sb="0" eb="3">
      <t>ソダイ</t>
    </rPh>
    <phoneticPr fontId="4"/>
  </si>
  <si>
    <t>その他
のごみ</t>
    <rPh sb="2" eb="3">
      <t>タ</t>
    </rPh>
    <phoneticPr fontId="4"/>
  </si>
  <si>
    <t>小      　計</t>
    <rPh sb="0" eb="1">
      <t>ショウ</t>
    </rPh>
    <rPh sb="8" eb="9">
      <t>ケイ</t>
    </rPh>
    <phoneticPr fontId="4"/>
  </si>
  <si>
    <t>－</t>
    <phoneticPr fontId="4"/>
  </si>
  <si>
    <t>合      　計</t>
    <rPh sb="0" eb="9">
      <t>ゴウケイ</t>
    </rPh>
    <phoneticPr fontId="4"/>
  </si>
  <si>
    <t>（注）　本表は、各施設への搬入量である。</t>
    <rPh sb="1" eb="2">
      <t>チュウ</t>
    </rPh>
    <rPh sb="4" eb="5">
      <t>ホン</t>
    </rPh>
    <rPh sb="5" eb="6">
      <t>ヒョウ</t>
    </rPh>
    <rPh sb="8" eb="11">
      <t>カクシセツ</t>
    </rPh>
    <rPh sb="13" eb="15">
      <t>ハンニュウ</t>
    </rPh>
    <rPh sb="15" eb="16">
      <t>リョウ</t>
    </rPh>
    <phoneticPr fontId="4"/>
  </si>
  <si>
    <t>１　ごみの処理体制</t>
    <rPh sb="5" eb="7">
      <t>ショリ</t>
    </rPh>
    <rPh sb="7" eb="9">
      <t>タイセイ</t>
    </rPh>
    <phoneticPr fontId="4"/>
  </si>
  <si>
    <t>表Ⅲ－１   ごみの処理体制総括表</t>
    <rPh sb="0" eb="1">
      <t>ヒョウ</t>
    </rPh>
    <rPh sb="10" eb="12">
      <t>ショリ</t>
    </rPh>
    <rPh sb="12" eb="14">
      <t>タイセイ</t>
    </rPh>
    <rPh sb="14" eb="16">
      <t>ソウカツ</t>
    </rPh>
    <rPh sb="16" eb="17">
      <t>ヒョウ</t>
    </rPh>
    <phoneticPr fontId="4"/>
  </si>
  <si>
    <t>収集区分・種類</t>
    <phoneticPr fontId="4"/>
  </si>
  <si>
    <t>家庭系ごみ</t>
    <rPh sb="0" eb="3">
      <t>カテイケイ</t>
    </rPh>
    <phoneticPr fontId="4"/>
  </si>
  <si>
    <t>集団回収</t>
    <rPh sb="0" eb="2">
      <t>シュウダン</t>
    </rPh>
    <rPh sb="2" eb="4">
      <t>カイシュウ</t>
    </rPh>
    <phoneticPr fontId="4"/>
  </si>
  <si>
    <t>三者協調方式</t>
    <rPh sb="0" eb="2">
      <t>サンシャ</t>
    </rPh>
    <rPh sb="2" eb="3">
      <t>キョウ</t>
    </rPh>
    <rPh sb="3" eb="4">
      <t>キョウチョウ</t>
    </rPh>
    <rPh sb="4" eb="6">
      <t>ホウシキ</t>
    </rPh>
    <phoneticPr fontId="4"/>
  </si>
  <si>
    <t>事業系</t>
    <rPh sb="0" eb="2">
      <t>ジギョウ</t>
    </rPh>
    <rPh sb="2" eb="3">
      <t>ケイ</t>
    </rPh>
    <phoneticPr fontId="4"/>
  </si>
  <si>
    <t>許可事業者数</t>
    <rPh sb="0" eb="2">
      <t>キョカ</t>
    </rPh>
    <rPh sb="2" eb="5">
      <t>ジギョウシャ</t>
    </rPh>
    <rPh sb="5" eb="6">
      <t>スウ</t>
    </rPh>
    <phoneticPr fontId="4"/>
  </si>
  <si>
    <t>市   町   村・</t>
    <rPh sb="0" eb="9">
      <t>シチョウソン</t>
    </rPh>
    <phoneticPr fontId="4"/>
  </si>
  <si>
    <t>処理体制</t>
  </si>
  <si>
    <t>収集
運搬</t>
    <rPh sb="0" eb="2">
      <t>シュウシュウ</t>
    </rPh>
    <rPh sb="3" eb="5">
      <t>ウンパン</t>
    </rPh>
    <phoneticPr fontId="4"/>
  </si>
  <si>
    <t>処理</t>
    <rPh sb="0" eb="2">
      <t>ショリ</t>
    </rPh>
    <phoneticPr fontId="4"/>
  </si>
  <si>
    <t>一部事務</t>
    <rPh sb="0" eb="2">
      <t>イチブ</t>
    </rPh>
    <rPh sb="2" eb="4">
      <t>ジム</t>
    </rPh>
    <phoneticPr fontId="4"/>
  </si>
  <si>
    <t>区分内訳</t>
    <rPh sb="0" eb="2">
      <t>クブン</t>
    </rPh>
    <rPh sb="2" eb="4">
      <t>ウチワケ</t>
    </rPh>
    <phoneticPr fontId="4"/>
  </si>
  <si>
    <t>分別</t>
    <rPh sb="0" eb="2">
      <t>ブンベツ</t>
    </rPh>
    <phoneticPr fontId="4"/>
  </si>
  <si>
    <t>収 集 運 搬</t>
    <rPh sb="0" eb="3">
      <t>シュウシュウ</t>
    </rPh>
    <rPh sb="4" eb="7">
      <t>ウンパン</t>
    </rPh>
    <phoneticPr fontId="4"/>
  </si>
  <si>
    <t>焼       却</t>
    <rPh sb="0" eb="9">
      <t>ショウキャク</t>
    </rPh>
    <phoneticPr fontId="4"/>
  </si>
  <si>
    <t>中間処理
（焼却を除く）</t>
    <rPh sb="0" eb="2">
      <t>チュウカン</t>
    </rPh>
    <rPh sb="2" eb="4">
      <t>ショリ</t>
    </rPh>
    <rPh sb="6" eb="8">
      <t>ショウキャク</t>
    </rPh>
    <rPh sb="9" eb="10">
      <t>ノゾ</t>
    </rPh>
    <phoneticPr fontId="4"/>
  </si>
  <si>
    <t>埋      立
（残渣を含む）</t>
    <rPh sb="0" eb="1">
      <t>マイ</t>
    </rPh>
    <rPh sb="7" eb="8">
      <t>リツ</t>
    </rPh>
    <phoneticPr fontId="4"/>
  </si>
  <si>
    <t>組合名</t>
    <rPh sb="0" eb="2">
      <t>クミアイ</t>
    </rPh>
    <rPh sb="2" eb="3">
      <t>メイ</t>
    </rPh>
    <phoneticPr fontId="4"/>
  </si>
  <si>
    <t>種類数</t>
    <phoneticPr fontId="4"/>
  </si>
  <si>
    <t>混</t>
    <rPh sb="0" eb="1">
      <t>コン</t>
    </rPh>
    <phoneticPr fontId="4"/>
  </si>
  <si>
    <t>可</t>
    <rPh sb="0" eb="1">
      <t>カ</t>
    </rPh>
    <phoneticPr fontId="4"/>
  </si>
  <si>
    <t>不</t>
    <rPh sb="0" eb="1">
      <t>フ</t>
    </rPh>
    <phoneticPr fontId="4"/>
  </si>
  <si>
    <t>粗</t>
    <rPh sb="0" eb="1">
      <t>ホボ</t>
    </rPh>
    <phoneticPr fontId="4"/>
  </si>
  <si>
    <t>資</t>
    <rPh sb="0" eb="1">
      <t>シ</t>
    </rPh>
    <phoneticPr fontId="4"/>
  </si>
  <si>
    <t>そ</t>
    <phoneticPr fontId="4"/>
  </si>
  <si>
    <t>直</t>
    <rPh sb="0" eb="1">
      <t>チョク</t>
    </rPh>
    <phoneticPr fontId="4"/>
  </si>
  <si>
    <t>組</t>
    <rPh sb="0" eb="1">
      <t>クミ</t>
    </rPh>
    <phoneticPr fontId="4"/>
  </si>
  <si>
    <t>委</t>
    <rPh sb="0" eb="1">
      <t>イ</t>
    </rPh>
    <phoneticPr fontId="4"/>
  </si>
  <si>
    <t>許</t>
    <rPh sb="0" eb="1">
      <t>キョ</t>
    </rPh>
    <phoneticPr fontId="4"/>
  </si>
  <si>
    <t>他</t>
    <rPh sb="0" eb="1">
      <t>ホカ</t>
    </rPh>
    <phoneticPr fontId="4"/>
  </si>
  <si>
    <t>　</t>
  </si>
  <si>
    <t>○</t>
  </si>
  <si>
    <t/>
  </si>
  <si>
    <t>○</t>
    <phoneticPr fontId="4"/>
  </si>
  <si>
    <t>秦野市伊勢原市
環境衛生組合</t>
    <rPh sb="0" eb="3">
      <t>ハタノシ</t>
    </rPh>
    <rPh sb="3" eb="7">
      <t>イセハラシ</t>
    </rPh>
    <rPh sb="8" eb="12">
      <t>カンキョウエイセイ</t>
    </rPh>
    <rPh sb="12" eb="14">
      <t>クミアイ</t>
    </rPh>
    <phoneticPr fontId="4"/>
  </si>
  <si>
    <t>×</t>
    <phoneticPr fontId="4"/>
  </si>
  <si>
    <t>高座清掃
施設組合</t>
    <rPh sb="0" eb="2">
      <t>コウザ</t>
    </rPh>
    <rPh sb="2" eb="4">
      <t>セイソウ</t>
    </rPh>
    <rPh sb="5" eb="7">
      <t>シセツ</t>
    </rPh>
    <rPh sb="7" eb="9">
      <t>クミアイ</t>
    </rPh>
    <phoneticPr fontId="4"/>
  </si>
  <si>
    <t>×</t>
  </si>
  <si>
    <t>湯河原町真鶴町
衛生組合</t>
    <rPh sb="0" eb="4">
      <t>ユガワラマチ</t>
    </rPh>
    <rPh sb="4" eb="6">
      <t>マナヅル</t>
    </rPh>
    <rPh sb="6" eb="7">
      <t>マチ</t>
    </rPh>
    <rPh sb="8" eb="10">
      <t>エイセイ</t>
    </rPh>
    <rPh sb="10" eb="12">
      <t>クミアイ</t>
    </rPh>
    <phoneticPr fontId="4"/>
  </si>
  <si>
    <t>足柄東部
清掃組合</t>
    <rPh sb="0" eb="2">
      <t>アシガラ</t>
    </rPh>
    <rPh sb="2" eb="3">
      <t>トウ</t>
    </rPh>
    <rPh sb="3" eb="4">
      <t>ブ</t>
    </rPh>
    <rPh sb="5" eb="7">
      <t>セイソウ</t>
    </rPh>
    <rPh sb="7" eb="9">
      <t>クミアイ</t>
    </rPh>
    <phoneticPr fontId="4"/>
  </si>
  <si>
    <t>足柄西部
清掃組合</t>
    <rPh sb="0" eb="2">
      <t>アシガラ</t>
    </rPh>
    <rPh sb="2" eb="4">
      <t>セイブ</t>
    </rPh>
    <rPh sb="5" eb="7">
      <t>セイソウ</t>
    </rPh>
    <rPh sb="7" eb="9">
      <t>クミアイ</t>
    </rPh>
    <phoneticPr fontId="4"/>
  </si>
  <si>
    <t>事務組合計</t>
    <rPh sb="0" eb="2">
      <t>ジム</t>
    </rPh>
    <rPh sb="2" eb="4">
      <t>クミアイ</t>
    </rPh>
    <rPh sb="4" eb="5">
      <t>ケイ</t>
    </rPh>
    <phoneticPr fontId="4"/>
  </si>
  <si>
    <t xml:space="preserve">         混＝混合ごみ、 可＝可燃ごみ、 不＝不燃ごみ、 資＝資源ごみ、 粗＝粗大ごみ、そ＝その他のごみ、 直＝市町村直営、 組＝一部事務組合直営</t>
    <rPh sb="9" eb="10">
      <t>コン</t>
    </rPh>
    <rPh sb="11" eb="13">
      <t>コンゴウ</t>
    </rPh>
    <rPh sb="17" eb="18">
      <t>カ</t>
    </rPh>
    <rPh sb="19" eb="21">
      <t>カネン</t>
    </rPh>
    <rPh sb="25" eb="26">
      <t>フ</t>
    </rPh>
    <rPh sb="27" eb="29">
      <t>フネン</t>
    </rPh>
    <rPh sb="33" eb="34">
      <t>シ</t>
    </rPh>
    <rPh sb="35" eb="37">
      <t>シゲン</t>
    </rPh>
    <rPh sb="41" eb="42">
      <t>ソ</t>
    </rPh>
    <rPh sb="43" eb="45">
      <t>ソダイ</t>
    </rPh>
    <rPh sb="50" eb="53">
      <t>ソノタ</t>
    </rPh>
    <rPh sb="58" eb="59">
      <t>チョク</t>
    </rPh>
    <rPh sb="60" eb="63">
      <t>シチョウソン</t>
    </rPh>
    <rPh sb="63" eb="65">
      <t>チョクエイ</t>
    </rPh>
    <rPh sb="67" eb="68">
      <t>クミ</t>
    </rPh>
    <rPh sb="69" eb="71">
      <t>イチブ</t>
    </rPh>
    <rPh sb="71" eb="73">
      <t>ジム</t>
    </rPh>
    <rPh sb="73" eb="75">
      <t>クミアイ</t>
    </rPh>
    <rPh sb="75" eb="77">
      <t>チョクエイ</t>
    </rPh>
    <phoneticPr fontId="4"/>
  </si>
  <si>
    <t>　　　  委＝業者委託、他＝他市町村・市町村構成外組合委託</t>
    <rPh sb="7" eb="9">
      <t>ギョウシャ</t>
    </rPh>
    <rPh sb="9" eb="11">
      <t>イタク</t>
    </rPh>
    <rPh sb="12" eb="13">
      <t>タ</t>
    </rPh>
    <rPh sb="14" eb="15">
      <t>タ</t>
    </rPh>
    <rPh sb="15" eb="18">
      <t>シチョウソン</t>
    </rPh>
    <rPh sb="19" eb="22">
      <t>シチョウソン</t>
    </rPh>
    <rPh sb="22" eb="24">
      <t>コウセイ</t>
    </rPh>
    <rPh sb="24" eb="25">
      <t>ガイ</t>
    </rPh>
    <rPh sb="25" eb="27">
      <t>クミアイ</t>
    </rPh>
    <rPh sb="27" eb="29">
      <t>イタク</t>
    </rPh>
    <phoneticPr fontId="4"/>
  </si>
  <si>
    <r>
      <t xml:space="preserve">（注） </t>
    </r>
    <r>
      <rPr>
        <sz val="6"/>
        <rFont val="ＭＳ Ｐ明朝"/>
        <family val="1"/>
        <charset val="128"/>
      </rPr>
      <t xml:space="preserve"> </t>
    </r>
    <r>
      <rPr>
        <sz val="8"/>
        <rFont val="ＭＳ Ｐ明朝"/>
        <family val="1"/>
        <charset val="128"/>
      </rPr>
      <t>１.分別種類数とは、排出者がごみを排出する際に分ける必要のある数（種類）をいう。例えば、資源ごみを缶、ビン、紙に分けて排出する場合は、３種類となる。</t>
    </r>
    <rPh sb="7" eb="9">
      <t>ブンベツ</t>
    </rPh>
    <rPh sb="9" eb="12">
      <t>シュルイスウ</t>
    </rPh>
    <rPh sb="15" eb="18">
      <t>ハイシュツシャ</t>
    </rPh>
    <rPh sb="22" eb="24">
      <t>ハイシュツ</t>
    </rPh>
    <rPh sb="26" eb="27">
      <t>サイ</t>
    </rPh>
    <rPh sb="28" eb="29">
      <t>ワ</t>
    </rPh>
    <rPh sb="31" eb="33">
      <t>ヒツヨウ</t>
    </rPh>
    <rPh sb="36" eb="37">
      <t>カズ</t>
    </rPh>
    <rPh sb="38" eb="40">
      <t>シュルイ</t>
    </rPh>
    <rPh sb="45" eb="46">
      <t>タト</t>
    </rPh>
    <rPh sb="49" eb="51">
      <t>シゲン</t>
    </rPh>
    <rPh sb="54" eb="55">
      <t>カン</t>
    </rPh>
    <rPh sb="59" eb="60">
      <t>カミ</t>
    </rPh>
    <rPh sb="61" eb="62">
      <t>ワ</t>
    </rPh>
    <rPh sb="64" eb="66">
      <t>ハイシュツ</t>
    </rPh>
    <rPh sb="68" eb="70">
      <t>バアイ</t>
    </rPh>
    <rPh sb="73" eb="75">
      <t>シュルイ</t>
    </rPh>
    <phoneticPr fontId="4"/>
  </si>
  <si>
    <t>　　　　２.三者協調方式とは、市町村が自治会等に資源化物の集団回収を委託し、かつ、業者に自治会等が回収した資源化物の収集と引取りを委託する方式である。</t>
    <phoneticPr fontId="4"/>
  </si>
  <si>
    <t>　　　　３.許可業者数は、同一事業者が複数市町村の許可を取得している可能性があり、合計は重複した値である。</t>
    <rPh sb="6" eb="8">
      <t>キョカ</t>
    </rPh>
    <rPh sb="8" eb="11">
      <t>ギョウシャスウ</t>
    </rPh>
    <rPh sb="13" eb="15">
      <t>ドウイツ</t>
    </rPh>
    <rPh sb="15" eb="17">
      <t>ジギョウ</t>
    </rPh>
    <rPh sb="17" eb="18">
      <t>シャ</t>
    </rPh>
    <rPh sb="19" eb="21">
      <t>フクスウ</t>
    </rPh>
    <rPh sb="21" eb="24">
      <t>シチョウソン</t>
    </rPh>
    <rPh sb="25" eb="27">
      <t>キョカ</t>
    </rPh>
    <rPh sb="28" eb="30">
      <t>シュトク</t>
    </rPh>
    <rPh sb="34" eb="37">
      <t>カノウセイ</t>
    </rPh>
    <rPh sb="41" eb="43">
      <t>ゴウケイ</t>
    </rPh>
    <rPh sb="44" eb="46">
      <t>チョウフク</t>
    </rPh>
    <rPh sb="48" eb="49">
      <t>アタイ</t>
    </rPh>
    <phoneticPr fontId="4"/>
  </si>
  <si>
    <t>　　  　４.本章における各数値は、収集実績であり、Ⅴ章の処理量（処理量ベース）と整合しない場合がある。</t>
    <rPh sb="7" eb="9">
      <t>ホンショウ</t>
    </rPh>
    <rPh sb="13" eb="16">
      <t>カクスウチ</t>
    </rPh>
    <rPh sb="18" eb="20">
      <t>シュウシュウ</t>
    </rPh>
    <rPh sb="20" eb="22">
      <t>ジッセキ</t>
    </rPh>
    <rPh sb="27" eb="28">
      <t>ショウ</t>
    </rPh>
    <rPh sb="29" eb="31">
      <t>ショリ</t>
    </rPh>
    <rPh sb="31" eb="32">
      <t>リョウ</t>
    </rPh>
    <rPh sb="33" eb="35">
      <t>ショリ</t>
    </rPh>
    <rPh sb="35" eb="36">
      <t>リョウ</t>
    </rPh>
    <rPh sb="41" eb="43">
      <t>セイゴウ</t>
    </rPh>
    <rPh sb="46" eb="48">
      <t>バアイ</t>
    </rPh>
    <phoneticPr fontId="4"/>
  </si>
  <si>
    <t>４　焼却処理・埋立処分内訳</t>
    <rPh sb="2" eb="4">
      <t>ショウキャク</t>
    </rPh>
    <rPh sb="4" eb="6">
      <t>ショリ</t>
    </rPh>
    <rPh sb="7" eb="9">
      <t>ウメタテ</t>
    </rPh>
    <rPh sb="9" eb="11">
      <t>ショブン</t>
    </rPh>
    <rPh sb="11" eb="13">
      <t>ウチワケ</t>
    </rPh>
    <phoneticPr fontId="4"/>
  </si>
  <si>
    <t>表Ⅲ－９   ごみの焼却処理一覧表</t>
    <rPh sb="0" eb="1">
      <t>ヒョウ</t>
    </rPh>
    <rPh sb="10" eb="12">
      <t>ショウキャク</t>
    </rPh>
    <rPh sb="12" eb="14">
      <t>ショリ</t>
    </rPh>
    <rPh sb="14" eb="17">
      <t>イチランヒョウ</t>
    </rPh>
    <phoneticPr fontId="4"/>
  </si>
  <si>
    <t>焼却処理施設</t>
    <rPh sb="0" eb="2">
      <t>ショウキャク</t>
    </rPh>
    <rPh sb="2" eb="4">
      <t>ショリ</t>
    </rPh>
    <rPh sb="4" eb="6">
      <t>シセツ</t>
    </rPh>
    <phoneticPr fontId="4"/>
  </si>
  <si>
    <t>市  町  村  名</t>
    <rPh sb="0" eb="7">
      <t>シチョウソン</t>
    </rPh>
    <rPh sb="9" eb="10">
      <t>メイ</t>
    </rPh>
    <phoneticPr fontId="4"/>
  </si>
  <si>
    <t>①  直 　  接
　   焼 却 量</t>
    <phoneticPr fontId="4"/>
  </si>
  <si>
    <t>② 中間処理後
残渣焼却量</t>
    <rPh sb="2" eb="4">
      <t>チュウカン</t>
    </rPh>
    <rPh sb="4" eb="6">
      <t>ショリ</t>
    </rPh>
    <rPh sb="6" eb="7">
      <t>ゴ</t>
    </rPh>
    <rPh sb="8" eb="10">
      <t>ザンサ</t>
    </rPh>
    <rPh sb="10" eb="12">
      <t>ショウキャク</t>
    </rPh>
    <rPh sb="12" eb="13">
      <t>リョウ</t>
    </rPh>
    <phoneticPr fontId="4"/>
  </si>
  <si>
    <t>焼  却  量</t>
    <rPh sb="0" eb="4">
      <t>ショウキャク</t>
    </rPh>
    <rPh sb="6" eb="7">
      <t>リョウ</t>
    </rPh>
    <phoneticPr fontId="4"/>
  </si>
  <si>
    <t>④　うち他市町村 ・業者における焼却量</t>
    <rPh sb="4" eb="5">
      <t>タ</t>
    </rPh>
    <rPh sb="5" eb="8">
      <t>シチョウソン</t>
    </rPh>
    <rPh sb="10" eb="12">
      <t>ギョウシャ</t>
    </rPh>
    <rPh sb="16" eb="19">
      <t>ショウキャクリョウ</t>
    </rPh>
    <phoneticPr fontId="4"/>
  </si>
  <si>
    <t>他市町村から受け入れた
焼却量</t>
    <rPh sb="0" eb="1">
      <t>タ</t>
    </rPh>
    <rPh sb="1" eb="4">
      <t>シチョウソン</t>
    </rPh>
    <rPh sb="6" eb="7">
      <t>ウ</t>
    </rPh>
    <rPh sb="8" eb="9">
      <t>イ</t>
    </rPh>
    <rPh sb="12" eb="14">
      <t>ショウキャク</t>
    </rPh>
    <rPh sb="14" eb="15">
      <t>リョウ</t>
    </rPh>
    <phoneticPr fontId="4"/>
  </si>
  <si>
    <t>市町村における焼却量　　　　　　　　　　　＝③－④＋⑤</t>
    <rPh sb="0" eb="3">
      <t>シチョウソン</t>
    </rPh>
    <rPh sb="7" eb="10">
      <t>ショウキャクリョウ</t>
    </rPh>
    <phoneticPr fontId="4"/>
  </si>
  <si>
    <t>うち一部事務組合施設における焼却量</t>
    <rPh sb="2" eb="4">
      <t>イチブ</t>
    </rPh>
    <rPh sb="4" eb="6">
      <t>ジム</t>
    </rPh>
    <rPh sb="6" eb="8">
      <t>クミアイ</t>
    </rPh>
    <phoneticPr fontId="4"/>
  </si>
  <si>
    <r>
      <t>⑦焼却量に
対する比率</t>
    </r>
    <r>
      <rPr>
        <sz val="8"/>
        <rFont val="ＭＳ Ｐ明朝"/>
        <family val="1"/>
        <charset val="128"/>
      </rPr>
      <t xml:space="preserve">
</t>
    </r>
    <r>
      <rPr>
        <sz val="7"/>
        <rFont val="ＭＳ Ｐ明朝"/>
        <family val="1"/>
        <charset val="128"/>
      </rPr>
      <t>(%) ＝⑥/③×100</t>
    </r>
    <rPh sb="1" eb="4">
      <t>ショウキャクリョウ</t>
    </rPh>
    <rPh sb="6" eb="7">
      <t>タイ</t>
    </rPh>
    <rPh sb="9" eb="11">
      <t>ヒリツ</t>
    </rPh>
    <phoneticPr fontId="4"/>
  </si>
  <si>
    <t>による処理率</t>
    <rPh sb="3" eb="5">
      <t>ショリ</t>
    </rPh>
    <rPh sb="5" eb="6">
      <t>リツ</t>
    </rPh>
    <phoneticPr fontId="4"/>
  </si>
  <si>
    <t>＝①+②</t>
    <phoneticPr fontId="4"/>
  </si>
  <si>
    <t>他市町村分</t>
    <rPh sb="0" eb="1">
      <t>タ</t>
    </rPh>
    <rPh sb="1" eb="4">
      <t>シチョウソン</t>
    </rPh>
    <rPh sb="4" eb="5">
      <t>ブン</t>
    </rPh>
    <phoneticPr fontId="4"/>
  </si>
  <si>
    <t>業者分</t>
    <rPh sb="0" eb="2">
      <t>ギョウジャ</t>
    </rPh>
    <rPh sb="2" eb="3">
      <t>ブン</t>
    </rPh>
    <phoneticPr fontId="4"/>
  </si>
  <si>
    <t>（参考：％）</t>
    <rPh sb="1" eb="3">
      <t>サンコウ</t>
    </rPh>
    <phoneticPr fontId="4"/>
  </si>
  <si>
    <t>　○焼却処理施設による処理率</t>
    <rPh sb="2" eb="4">
      <t>ショウキャク</t>
    </rPh>
    <rPh sb="4" eb="6">
      <t>ショリ</t>
    </rPh>
    <rPh sb="6" eb="8">
      <t>シセツ</t>
    </rPh>
    <rPh sb="11" eb="13">
      <t>ショリ</t>
    </rPh>
    <rPh sb="13" eb="14">
      <t>リツ</t>
    </rPh>
    <phoneticPr fontId="4"/>
  </si>
  <si>
    <t>　＝</t>
    <phoneticPr fontId="4"/>
  </si>
  <si>
    <t>焼却量</t>
    <rPh sb="0" eb="3">
      <t>ショウキャクリョウ</t>
    </rPh>
    <phoneticPr fontId="4"/>
  </si>
  <si>
    <t>×１００</t>
    <phoneticPr fontId="4"/>
  </si>
  <si>
    <t>計画収集総量－資源化量</t>
    <rPh sb="0" eb="2">
      <t>ケイカク</t>
    </rPh>
    <rPh sb="2" eb="4">
      <t>シュウシュウ</t>
    </rPh>
    <rPh sb="4" eb="6">
      <t>ソウリョウ</t>
    </rPh>
    <rPh sb="7" eb="10">
      <t>シゲンカ</t>
    </rPh>
    <rPh sb="10" eb="11">
      <t>リョウ</t>
    </rPh>
    <phoneticPr fontId="4"/>
  </si>
  <si>
    <t>表Ⅲ－１0  ごみの埋立処分一覧表</t>
    <rPh sb="0" eb="1">
      <t>ヒョウ</t>
    </rPh>
    <rPh sb="10" eb="12">
      <t>ウメタテ</t>
    </rPh>
    <rPh sb="12" eb="14">
      <t>ショブン</t>
    </rPh>
    <rPh sb="14" eb="17">
      <t>イチランヒョウ</t>
    </rPh>
    <phoneticPr fontId="4"/>
  </si>
  <si>
    <t xml:space="preserve">（単位： t / 年） </t>
    <rPh sb="1" eb="3">
      <t>タンイ</t>
    </rPh>
    <rPh sb="9" eb="10">
      <t>ネン</t>
    </rPh>
    <phoneticPr fontId="4"/>
  </si>
  <si>
    <t>埋　　　　　立　　　　　量　　　（焼却残渣を除く）</t>
    <rPh sb="0" eb="1">
      <t>マイ</t>
    </rPh>
    <rPh sb="6" eb="7">
      <t>タテ</t>
    </rPh>
    <rPh sb="12" eb="13">
      <t>リョウ</t>
    </rPh>
    <rPh sb="17" eb="18">
      <t>ヤキ</t>
    </rPh>
    <rPh sb="18" eb="19">
      <t>キャク</t>
    </rPh>
    <rPh sb="19" eb="20">
      <t>ザン</t>
    </rPh>
    <rPh sb="20" eb="21">
      <t>カス</t>
    </rPh>
    <rPh sb="22" eb="23">
      <t>ノゾ</t>
    </rPh>
    <phoneticPr fontId="4"/>
  </si>
  <si>
    <t>　焼却残渣埋立量　　</t>
    <phoneticPr fontId="4"/>
  </si>
  <si>
    <t>⑰</t>
    <phoneticPr fontId="4"/>
  </si>
  <si>
    <t>計画収集総量</t>
    <rPh sb="0" eb="2">
      <t>ケイカク</t>
    </rPh>
    <rPh sb="2" eb="4">
      <t>シュウシュウ</t>
    </rPh>
    <rPh sb="4" eb="6">
      <t>ソウリョウ</t>
    </rPh>
    <phoneticPr fontId="4"/>
  </si>
  <si>
    <t>⑦　市町村における</t>
    <phoneticPr fontId="4"/>
  </si>
  <si>
    <t>⑭</t>
    <phoneticPr fontId="4"/>
  </si>
  <si>
    <t>⑮　市町村における</t>
    <phoneticPr fontId="4"/>
  </si>
  <si>
    <t>全埋立量
　　　　　　　　　＝④＋⑫</t>
    <rPh sb="0" eb="1">
      <t>ゼン</t>
    </rPh>
    <rPh sb="1" eb="4">
      <t>ウメタテリョウ</t>
    </rPh>
    <phoneticPr fontId="4"/>
  </si>
  <si>
    <t>⑱
市町村における埋立量
=⑦+⑮</t>
    <phoneticPr fontId="4"/>
  </si>
  <si>
    <t>⑲全埋立量
に対する比率（％）
=⑱/⑰×100</t>
    <rPh sb="1" eb="2">
      <t>ゼン</t>
    </rPh>
    <rPh sb="2" eb="3">
      <t>ウ</t>
    </rPh>
    <rPh sb="3" eb="4">
      <t>タテ</t>
    </rPh>
    <rPh sb="4" eb="5">
      <t>リョウ</t>
    </rPh>
    <rPh sb="7" eb="8">
      <t>タイ</t>
    </rPh>
    <rPh sb="10" eb="12">
      <t>ヒリツ</t>
    </rPh>
    <phoneticPr fontId="4"/>
  </si>
  <si>
    <t>市町村名</t>
    <rPh sb="0" eb="4">
      <t>シチョウソンメイ</t>
    </rPh>
    <phoneticPr fontId="4"/>
  </si>
  <si>
    <t>⑤ うち他市町村・</t>
    <rPh sb="4" eb="5">
      <t>タ</t>
    </rPh>
    <rPh sb="5" eb="8">
      <t>シチョウソン</t>
    </rPh>
    <phoneticPr fontId="4"/>
  </si>
  <si>
    <t>他市町村から受入れた埋立量</t>
    <rPh sb="0" eb="1">
      <t>タ</t>
    </rPh>
    <rPh sb="1" eb="4">
      <t>シチョウソン</t>
    </rPh>
    <phoneticPr fontId="4"/>
  </si>
  <si>
    <t>埋立量
＝④-⑤+⑥</t>
    <phoneticPr fontId="4"/>
  </si>
  <si>
    <t>うち組合
における
埋立量</t>
    <rPh sb="2" eb="4">
      <t>クミアイ</t>
    </rPh>
    <rPh sb="10" eb="11">
      <t>マイ</t>
    </rPh>
    <rPh sb="11" eb="12">
      <t>タテ</t>
    </rPh>
    <rPh sb="12" eb="13">
      <t>リョウ</t>
    </rPh>
    <phoneticPr fontId="4"/>
  </si>
  <si>
    <t>⑧埋立量に対する比率（％）　＝⑦/④×100</t>
    <rPh sb="1" eb="3">
      <t>ウメタテ</t>
    </rPh>
    <rPh sb="3" eb="4">
      <t>リョウ</t>
    </rPh>
    <rPh sb="5" eb="6">
      <t>タイ</t>
    </rPh>
    <rPh sb="8" eb="10">
      <t>ヒリツ</t>
    </rPh>
    <phoneticPr fontId="4"/>
  </si>
  <si>
    <t>焼却</t>
    <rPh sb="0" eb="2">
      <t>ショウキャク</t>
    </rPh>
    <phoneticPr fontId="4"/>
  </si>
  <si>
    <t>焼却残渣
からの
資源化量</t>
    <rPh sb="0" eb="2">
      <t>ショウキャク</t>
    </rPh>
    <rPh sb="2" eb="4">
      <t>ザンサ</t>
    </rPh>
    <phoneticPr fontId="4"/>
  </si>
  <si>
    <t>焼却残渣の資源化に伴う減量化量</t>
    <rPh sb="0" eb="2">
      <t>ショウキャク</t>
    </rPh>
    <rPh sb="2" eb="4">
      <t>ザンサ</t>
    </rPh>
    <rPh sb="5" eb="8">
      <t>シゲンカ</t>
    </rPh>
    <rPh sb="9" eb="10">
      <t>トモナ</t>
    </rPh>
    <rPh sb="11" eb="14">
      <t>ゲンリョウカ</t>
    </rPh>
    <rPh sb="14" eb="15">
      <t>リョウ</t>
    </rPh>
    <phoneticPr fontId="4"/>
  </si>
  <si>
    <t>焼却残渣　　　　埋立量　　　　　　　　　＝⑨-⑩-⑪</t>
    <rPh sb="0" eb="2">
      <t>ショウキャク</t>
    </rPh>
    <rPh sb="2" eb="4">
      <t>ザンサ</t>
    </rPh>
    <rPh sb="8" eb="11">
      <t>ウメタテリョウ</t>
    </rPh>
    <phoneticPr fontId="4"/>
  </si>
  <si>
    <t>⑬ うち他市町村・</t>
    <rPh sb="4" eb="5">
      <t>タ</t>
    </rPh>
    <rPh sb="5" eb="8">
      <t>シチョウソン</t>
    </rPh>
    <phoneticPr fontId="4"/>
  </si>
  <si>
    <t>埋 立 量
＝⑫-⑬
+⑭</t>
    <phoneticPr fontId="4"/>
  </si>
  <si>
    <t>うち組合
における
埋立量</t>
    <rPh sb="2" eb="4">
      <t>クミアイ</t>
    </rPh>
    <rPh sb="10" eb="12">
      <t>ウメタテ</t>
    </rPh>
    <rPh sb="12" eb="13">
      <t>リョウ</t>
    </rPh>
    <phoneticPr fontId="4"/>
  </si>
  <si>
    <t>⑯焼却残渣
埋立量に対
する比率(％)
=⑮/⑫×100</t>
    <rPh sb="1" eb="3">
      <t>ショウキャク</t>
    </rPh>
    <rPh sb="3" eb="5">
      <t>ザンサ</t>
    </rPh>
    <rPh sb="6" eb="8">
      <t>ウメタテ</t>
    </rPh>
    <rPh sb="8" eb="9">
      <t>リョウ</t>
    </rPh>
    <rPh sb="10" eb="11">
      <t>タイ</t>
    </rPh>
    <rPh sb="14" eb="16">
      <t>ヒリツ</t>
    </rPh>
    <phoneticPr fontId="4"/>
  </si>
  <si>
    <t>中間処理</t>
    <rPh sb="0" eb="2">
      <t>チュウカン</t>
    </rPh>
    <rPh sb="2" eb="4">
      <t>ショリ</t>
    </rPh>
    <phoneticPr fontId="4"/>
  </si>
  <si>
    <t>業者における埋立量</t>
    <rPh sb="0" eb="2">
      <t>ギョウシャ</t>
    </rPh>
    <rPh sb="6" eb="8">
      <t>ウメタテ</t>
    </rPh>
    <rPh sb="8" eb="9">
      <t>リョウ</t>
    </rPh>
    <phoneticPr fontId="4"/>
  </si>
  <si>
    <t>残渣量</t>
    <rPh sb="0" eb="2">
      <t>ザンサ</t>
    </rPh>
    <rPh sb="2" eb="3">
      <t>リョウ</t>
    </rPh>
    <phoneticPr fontId="4"/>
  </si>
  <si>
    <t>業者における埋立量</t>
    <rPh sb="6" eb="8">
      <t>ウメタテ</t>
    </rPh>
    <rPh sb="8" eb="9">
      <t>リョウ</t>
    </rPh>
    <phoneticPr fontId="4"/>
  </si>
  <si>
    <t>埋立量</t>
    <phoneticPr fontId="4"/>
  </si>
  <si>
    <t>後埋立量</t>
    <rPh sb="1" eb="3">
      <t>ウメタテ</t>
    </rPh>
    <rPh sb="3" eb="4">
      <t>リョウ</t>
    </rPh>
    <phoneticPr fontId="4"/>
  </si>
  <si>
    <t>＝②+③</t>
    <phoneticPr fontId="4"/>
  </si>
  <si>
    <t>他市町村</t>
    <rPh sb="0" eb="1">
      <t>タ</t>
    </rPh>
    <rPh sb="1" eb="4">
      <t>シチョウソン</t>
    </rPh>
    <phoneticPr fontId="4"/>
  </si>
  <si>
    <t>業　者</t>
    <rPh sb="0" eb="1">
      <t>ギョウ</t>
    </rPh>
    <rPh sb="2" eb="3">
      <t>モノ</t>
    </rPh>
    <phoneticPr fontId="4"/>
  </si>
  <si>
    <t xml:space="preserve">  ５   資 源 化 ・ 再 利 用 状 況</t>
    <rPh sb="6" eb="11">
      <t>シゲンカ</t>
    </rPh>
    <rPh sb="14" eb="19">
      <t>サイリヨウ</t>
    </rPh>
    <rPh sb="20" eb="23">
      <t>ジョウキョウ</t>
    </rPh>
    <phoneticPr fontId="4"/>
  </si>
  <si>
    <t>表Ⅲ－１１   ごみの資源化・再利用状況総括表</t>
    <rPh sb="0" eb="1">
      <t>ヒョウ</t>
    </rPh>
    <rPh sb="11" eb="14">
      <t>シゲンカ</t>
    </rPh>
    <rPh sb="15" eb="18">
      <t>サイリヨウ</t>
    </rPh>
    <rPh sb="18" eb="20">
      <t>ジョウキョウ</t>
    </rPh>
    <rPh sb="20" eb="22">
      <t>ソウカツ</t>
    </rPh>
    <rPh sb="22" eb="23">
      <t>ヒョウ</t>
    </rPh>
    <phoneticPr fontId="4"/>
  </si>
  <si>
    <t>市町村による有価物回収</t>
    <rPh sb="0" eb="1">
      <t>シ</t>
    </rPh>
    <rPh sb="1" eb="2">
      <t>チョウ</t>
    </rPh>
    <rPh sb="2" eb="3">
      <t>ソン</t>
    </rPh>
    <rPh sb="6" eb="9">
      <t>ユウカブツ</t>
    </rPh>
    <rPh sb="9" eb="11">
      <t>カイシュウ</t>
    </rPh>
    <phoneticPr fontId="4"/>
  </si>
  <si>
    <t>自治会等による集団回収</t>
    <rPh sb="0" eb="3">
      <t>ジチカイ</t>
    </rPh>
    <rPh sb="3" eb="4">
      <t>トウ</t>
    </rPh>
    <rPh sb="7" eb="9">
      <t>シュウダン</t>
    </rPh>
    <rPh sb="9" eb="11">
      <t>カイシュウ</t>
    </rPh>
    <phoneticPr fontId="4"/>
  </si>
  <si>
    <t>不用品登録・
交換制度の
有無・成立件数</t>
    <rPh sb="0" eb="3">
      <t>フヨウヒン</t>
    </rPh>
    <rPh sb="3" eb="5">
      <t>トウロク</t>
    </rPh>
    <rPh sb="16" eb="18">
      <t>セイリツ</t>
    </rPh>
    <rPh sb="18" eb="20">
      <t>ケンスウ</t>
    </rPh>
    <phoneticPr fontId="4"/>
  </si>
  <si>
    <t>①計画
収集総量</t>
    <rPh sb="1" eb="3">
      <t>ケイカク</t>
    </rPh>
    <rPh sb="6" eb="8">
      <t>ソウリョウ</t>
    </rPh>
    <phoneticPr fontId="4"/>
  </si>
  <si>
    <t>② ①からの</t>
    <phoneticPr fontId="4"/>
  </si>
  <si>
    <t>③ 焼却残渣からの資源化量</t>
    <rPh sb="12" eb="13">
      <t>リョウ</t>
    </rPh>
    <phoneticPr fontId="4"/>
  </si>
  <si>
    <t>売上総額
(千円/年)</t>
    <rPh sb="0" eb="2">
      <t>ウリアゲ</t>
    </rPh>
    <rPh sb="2" eb="4">
      <t>ソウガク</t>
    </rPh>
    <rPh sb="6" eb="8">
      <t>センエン</t>
    </rPh>
    <rPh sb="9" eb="10">
      <t>ネン</t>
    </rPh>
    <phoneticPr fontId="4"/>
  </si>
  <si>
    <t>市町村からの補助金額</t>
    <rPh sb="0" eb="3">
      <t>シチョウソン</t>
    </rPh>
    <rPh sb="6" eb="9">
      <t>ホジョキン</t>
    </rPh>
    <rPh sb="9" eb="10">
      <t>ガク</t>
    </rPh>
    <phoneticPr fontId="4"/>
  </si>
  <si>
    <t>総資源化量</t>
    <rPh sb="0" eb="1">
      <t>ソウ</t>
    </rPh>
    <rPh sb="1" eb="4">
      <t>シゲンカ</t>
    </rPh>
    <rPh sb="4" eb="5">
      <t>リョウ</t>
    </rPh>
    <phoneticPr fontId="4"/>
  </si>
  <si>
    <t>リサイクル率</t>
    <phoneticPr fontId="4"/>
  </si>
  <si>
    <t>資源化量</t>
    <rPh sb="0" eb="4">
      <t>シゲンカリョウ</t>
    </rPh>
    <phoneticPr fontId="4"/>
  </si>
  <si>
    <t>焼却灰資源化</t>
    <rPh sb="0" eb="3">
      <t>ショウキャクバイ</t>
    </rPh>
    <rPh sb="3" eb="5">
      <t>シゲン</t>
    </rPh>
    <rPh sb="5" eb="6">
      <t>カ</t>
    </rPh>
    <phoneticPr fontId="4"/>
  </si>
  <si>
    <t>不燃残渣資源化</t>
    <rPh sb="0" eb="2">
      <t>フネン</t>
    </rPh>
    <rPh sb="2" eb="4">
      <t>ザンサ</t>
    </rPh>
    <rPh sb="4" eb="6">
      <t>シゲン</t>
    </rPh>
    <rPh sb="6" eb="7">
      <t>カ</t>
    </rPh>
    <phoneticPr fontId="4"/>
  </si>
  <si>
    <t>参加団体数</t>
    <rPh sb="0" eb="2">
      <t>サンカ</t>
    </rPh>
    <rPh sb="2" eb="5">
      <t>ダンタイスウ</t>
    </rPh>
    <phoneticPr fontId="4"/>
  </si>
  <si>
    <t>回 収 量</t>
    <phoneticPr fontId="4"/>
  </si>
  <si>
    <t>売上総額</t>
    <rPh sb="0" eb="2">
      <t>ウリアゲ</t>
    </rPh>
    <rPh sb="2" eb="4">
      <t>ソウガク</t>
    </rPh>
    <phoneticPr fontId="4"/>
  </si>
  <si>
    <t>住 民 団 体</t>
    <rPh sb="0" eb="3">
      <t>ジュウミン</t>
    </rPh>
    <rPh sb="4" eb="7">
      <t>ダンタイ</t>
    </rPh>
    <phoneticPr fontId="4"/>
  </si>
  <si>
    <t>資 源 回 収</t>
    <rPh sb="0" eb="1">
      <t>シ</t>
    </rPh>
    <rPh sb="2" eb="3">
      <t>ミナモト</t>
    </rPh>
    <rPh sb="4" eb="5">
      <t>カイ</t>
    </rPh>
    <rPh sb="6" eb="7">
      <t>オサム</t>
    </rPh>
    <phoneticPr fontId="4"/>
  </si>
  <si>
    <t>（ｔ／年）</t>
  </si>
  <si>
    <t>（ｔ／年）</t>
    <rPh sb="3" eb="4">
      <t>ネン</t>
    </rPh>
    <phoneticPr fontId="4"/>
  </si>
  <si>
    <t>（ｔ／年）</t>
    <phoneticPr fontId="4"/>
  </si>
  <si>
    <t>（千円／年）</t>
    <rPh sb="1" eb="3">
      <t>センエン</t>
    </rPh>
    <rPh sb="4" eb="5">
      <t>ネン</t>
    </rPh>
    <phoneticPr fontId="4"/>
  </si>
  <si>
    <t>（千円／年）</t>
  </si>
  <si>
    <t>へ の 補 助</t>
    <rPh sb="4" eb="7">
      <t>ホジョ</t>
    </rPh>
    <phoneticPr fontId="4"/>
  </si>
  <si>
    <t>業者への補助</t>
    <rPh sb="0" eb="2">
      <t>ギョウシャ</t>
    </rPh>
    <rPh sb="4" eb="6">
      <t>ホジョ</t>
    </rPh>
    <phoneticPr fontId="4"/>
  </si>
  <si>
    <t>= ①+④</t>
    <phoneticPr fontId="4"/>
  </si>
  <si>
    <t>= ②+③+④</t>
    <phoneticPr fontId="4"/>
  </si>
  <si>
    <t>= ⑥/⑤×100</t>
    <phoneticPr fontId="4"/>
  </si>
  <si>
    <t>有</t>
    <rPh sb="0" eb="1">
      <t>ア</t>
    </rPh>
    <phoneticPr fontId="4"/>
  </si>
  <si>
    <t>無</t>
    <rPh sb="0" eb="1">
      <t>ム</t>
    </rPh>
    <phoneticPr fontId="4"/>
  </si>
  <si>
    <t>件数</t>
    <rPh sb="0" eb="2">
      <t>ケンスウ</t>
    </rPh>
    <phoneticPr fontId="4"/>
  </si>
  <si>
    <t>(注)   １．藤沢市及び三浦市は、行政、団体、回収業者の三者協調方式による集団回収を含む。</t>
    <rPh sb="1" eb="2">
      <t>チュウ</t>
    </rPh>
    <rPh sb="8" eb="11">
      <t>フジサワシ</t>
    </rPh>
    <rPh sb="11" eb="12">
      <t>オヨ</t>
    </rPh>
    <rPh sb="13" eb="15">
      <t>ミウラ</t>
    </rPh>
    <rPh sb="15" eb="16">
      <t>シ</t>
    </rPh>
    <rPh sb="18" eb="20">
      <t>ギョウセイ</t>
    </rPh>
    <rPh sb="21" eb="23">
      <t>ダンタイ</t>
    </rPh>
    <rPh sb="24" eb="26">
      <t>カイシュウ</t>
    </rPh>
    <rPh sb="26" eb="28">
      <t>ギョウシャ</t>
    </rPh>
    <rPh sb="29" eb="30">
      <t>サン</t>
    </rPh>
    <rPh sb="30" eb="31">
      <t>サンシャ</t>
    </rPh>
    <rPh sb="31" eb="33">
      <t>キョウチョウ</t>
    </rPh>
    <rPh sb="33" eb="35">
      <t>ホウシキ</t>
    </rPh>
    <rPh sb="38" eb="40">
      <t>シュウダン</t>
    </rPh>
    <rPh sb="40" eb="42">
      <t>カイシュウ</t>
    </rPh>
    <rPh sb="43" eb="44">
      <t>フク</t>
    </rPh>
    <phoneticPr fontId="4"/>
  </si>
  <si>
    <t>　 　　２．平塚市の三者協調方式による集団回収量は、全量資源ごみに計上している。</t>
    <rPh sb="6" eb="9">
      <t>ヒラツカシ</t>
    </rPh>
    <rPh sb="10" eb="12">
      <t>サンシャ</t>
    </rPh>
    <rPh sb="12" eb="14">
      <t>キョウチョウ</t>
    </rPh>
    <rPh sb="14" eb="16">
      <t>ホウシキ</t>
    </rPh>
    <rPh sb="19" eb="21">
      <t>シュウダン</t>
    </rPh>
    <rPh sb="21" eb="23">
      <t>カイシュウ</t>
    </rPh>
    <rPh sb="23" eb="24">
      <t>リョウ</t>
    </rPh>
    <rPh sb="26" eb="28">
      <t>ゼンリョウ</t>
    </rPh>
    <rPh sb="28" eb="30">
      <t>シゲン</t>
    </rPh>
    <rPh sb="33" eb="35">
      <t>ケイジョウ</t>
    </rPh>
    <phoneticPr fontId="4"/>
  </si>
  <si>
    <t xml:space="preserve"> 　　　３．逗子市は、エコ広場ずし（不用品の市民交流センター等への持ち込み及び同センター等からの持ち帰り制度）に移行したことにより、平成27年度から従来の掲示板形式による不用品登録・交換制度を廃止した。</t>
    <rPh sb="6" eb="8">
      <t>ズシ</t>
    </rPh>
    <rPh sb="8" eb="9">
      <t>シ</t>
    </rPh>
    <rPh sb="18" eb="21">
      <t>フヨウヒン</t>
    </rPh>
    <rPh sb="37" eb="38">
      <t>オヨ</t>
    </rPh>
    <rPh sb="39" eb="40">
      <t>ドウ</t>
    </rPh>
    <rPh sb="44" eb="45">
      <t>トウ</t>
    </rPh>
    <rPh sb="56" eb="58">
      <t>イコウ</t>
    </rPh>
    <rPh sb="66" eb="68">
      <t>ヘイセイ</t>
    </rPh>
    <rPh sb="70" eb="71">
      <t>ネン</t>
    </rPh>
    <rPh sb="71" eb="72">
      <t>ド</t>
    </rPh>
    <rPh sb="74" eb="76">
      <t>ジュウライ</t>
    </rPh>
    <rPh sb="77" eb="80">
      <t>ケイジバン</t>
    </rPh>
    <rPh sb="80" eb="82">
      <t>ケイシキ</t>
    </rPh>
    <rPh sb="85" eb="88">
      <t>フヨウヒン</t>
    </rPh>
    <rPh sb="88" eb="90">
      <t>トウロク</t>
    </rPh>
    <rPh sb="91" eb="93">
      <t>コウカン</t>
    </rPh>
    <rPh sb="93" eb="95">
      <t>セイド</t>
    </rPh>
    <rPh sb="96" eb="98">
      <t>ハイシ</t>
    </rPh>
    <phoneticPr fontId="4"/>
  </si>
  <si>
    <t>表Ⅲ－１２   市町村による有価物回収状況一覧表（１）</t>
    <rPh sb="0" eb="1">
      <t>ヒョウ</t>
    </rPh>
    <rPh sb="8" eb="11">
      <t>シチョウソン</t>
    </rPh>
    <rPh sb="14" eb="16">
      <t>ユウカ</t>
    </rPh>
    <rPh sb="16" eb="17">
      <t>ブツ</t>
    </rPh>
    <rPh sb="17" eb="19">
      <t>カイシュウ</t>
    </rPh>
    <rPh sb="19" eb="21">
      <t>ジョウキョウ</t>
    </rPh>
    <rPh sb="21" eb="24">
      <t>イチランヒョウ</t>
    </rPh>
    <phoneticPr fontId="4"/>
  </si>
  <si>
    <t>資            源            化            量         （単位：ｔ／年)</t>
    <rPh sb="0" eb="27">
      <t>シゲンカ</t>
    </rPh>
    <rPh sb="39" eb="40">
      <t>リョウ</t>
    </rPh>
    <rPh sb="50" eb="52">
      <t>タンイ</t>
    </rPh>
    <rPh sb="55" eb="56">
      <t>ネン</t>
    </rPh>
    <phoneticPr fontId="4"/>
  </si>
  <si>
    <t>鉄屑</t>
    <rPh sb="0" eb="2">
      <t>テツクズ</t>
    </rPh>
    <phoneticPr fontId="4"/>
  </si>
  <si>
    <t>非鉄金属</t>
    <rPh sb="0" eb="1">
      <t>ヒ</t>
    </rPh>
    <rPh sb="1" eb="2">
      <t>テツ</t>
    </rPh>
    <rPh sb="2" eb="4">
      <t>キンゾク</t>
    </rPh>
    <phoneticPr fontId="4"/>
  </si>
  <si>
    <t>生きびん</t>
    <rPh sb="0" eb="1">
      <t>イ</t>
    </rPh>
    <phoneticPr fontId="4"/>
  </si>
  <si>
    <t>カレット</t>
    <phoneticPr fontId="4"/>
  </si>
  <si>
    <t>紙類</t>
    <rPh sb="0" eb="1">
      <t>カミ</t>
    </rPh>
    <rPh sb="1" eb="2">
      <t>ルイ</t>
    </rPh>
    <phoneticPr fontId="4"/>
  </si>
  <si>
    <t>布類</t>
    <rPh sb="0" eb="1">
      <t>ヌノ</t>
    </rPh>
    <rPh sb="1" eb="2">
      <t>ルイ</t>
    </rPh>
    <phoneticPr fontId="4"/>
  </si>
  <si>
    <t>ﾍﾟｯﾄﾎﾞﾄﾙ</t>
    <phoneticPr fontId="4"/>
  </si>
  <si>
    <t>ﾌﾟﾗｽﾁｯｸ類</t>
    <rPh sb="7" eb="8">
      <t>ルイ</t>
    </rPh>
    <phoneticPr fontId="4"/>
  </si>
  <si>
    <t>肥料</t>
    <rPh sb="0" eb="2">
      <t>ヒリョウ</t>
    </rPh>
    <phoneticPr fontId="4"/>
  </si>
  <si>
    <t>飼料</t>
    <rPh sb="0" eb="2">
      <t>シリョウ</t>
    </rPh>
    <phoneticPr fontId="4"/>
  </si>
  <si>
    <t>固形化
燃料</t>
    <rPh sb="0" eb="3">
      <t>コケイカ</t>
    </rPh>
    <rPh sb="4" eb="6">
      <t>ネンリョウ</t>
    </rPh>
    <phoneticPr fontId="4"/>
  </si>
  <si>
    <t>燃料ガス</t>
    <rPh sb="0" eb="2">
      <t>ネンリョウ</t>
    </rPh>
    <phoneticPr fontId="4"/>
  </si>
  <si>
    <t>廃食用油</t>
    <rPh sb="0" eb="1">
      <t>ハイ</t>
    </rPh>
    <rPh sb="1" eb="3">
      <t>ショクヨウ</t>
    </rPh>
    <rPh sb="3" eb="4">
      <t>ユ</t>
    </rPh>
    <phoneticPr fontId="4"/>
  </si>
  <si>
    <t>焼却残渣資源化</t>
    <rPh sb="0" eb="4">
      <t>ショウキャクザンサ</t>
    </rPh>
    <rPh sb="4" eb="7">
      <t>シゲンカ</t>
    </rPh>
    <phoneticPr fontId="4"/>
  </si>
  <si>
    <t>計　　　　　</t>
    <rPh sb="0" eb="1">
      <t>ケイ</t>
    </rPh>
    <phoneticPr fontId="4"/>
  </si>
  <si>
    <t>BDF</t>
    <phoneticPr fontId="4"/>
  </si>
  <si>
    <t>BDF以外</t>
    <rPh sb="3" eb="5">
      <t>イガイ</t>
    </rPh>
    <phoneticPr fontId="4"/>
  </si>
  <si>
    <t>スラグ</t>
    <phoneticPr fontId="4"/>
  </si>
  <si>
    <t>セメント</t>
    <phoneticPr fontId="4"/>
  </si>
  <si>
    <t>エコセメント</t>
    <phoneticPr fontId="4"/>
  </si>
  <si>
    <t>金属回収</t>
    <rPh sb="0" eb="2">
      <t>キンゾク</t>
    </rPh>
    <rPh sb="2" eb="4">
      <t>カイシュウ</t>
    </rPh>
    <phoneticPr fontId="4"/>
  </si>
  <si>
    <t>山元還元</t>
    <rPh sb="0" eb="2">
      <t>ヤマモト</t>
    </rPh>
    <rPh sb="2" eb="4">
      <t>カンゲン</t>
    </rPh>
    <phoneticPr fontId="4"/>
  </si>
  <si>
    <t>左記以外の
焼却残渣資源化</t>
    <rPh sb="0" eb="2">
      <t>サキ</t>
    </rPh>
    <rPh sb="2" eb="4">
      <t>イガイ</t>
    </rPh>
    <rPh sb="6" eb="8">
      <t>ショウキャク</t>
    </rPh>
    <rPh sb="8" eb="10">
      <t>ザンサ</t>
    </rPh>
    <rPh sb="10" eb="13">
      <t>シゲンカ</t>
    </rPh>
    <phoneticPr fontId="4"/>
  </si>
  <si>
    <t>不燃残渣資源化</t>
    <rPh sb="0" eb="4">
      <t>フネンザンサ</t>
    </rPh>
    <rPh sb="4" eb="6">
      <t>シゲン</t>
    </rPh>
    <rPh sb="6" eb="7">
      <t>カ</t>
    </rPh>
    <phoneticPr fontId="4"/>
  </si>
  <si>
    <t xml:space="preserve"> （注）  １.スラグ…溶融スラグ化　セメント…普通セメント化・普通セメント原料化　エコセメント…エコセメント化</t>
    <rPh sb="2" eb="3">
      <t>チュウ</t>
    </rPh>
    <rPh sb="24" eb="26">
      <t>フツウ</t>
    </rPh>
    <rPh sb="30" eb="31">
      <t>カ</t>
    </rPh>
    <phoneticPr fontId="4"/>
  </si>
  <si>
    <t>【参考】焼却残渣処理県内外内訳表</t>
    <rPh sb="4" eb="6">
      <t>ショウキャク</t>
    </rPh>
    <rPh sb="6" eb="8">
      <t>ザンサ</t>
    </rPh>
    <phoneticPr fontId="4"/>
  </si>
  <si>
    <t xml:space="preserve"> 　　　　２.三浦市の固形化燃料は剪定枝のチップを直接焼却して燃料として使用したもの。</t>
    <rPh sb="7" eb="9">
      <t>ミウラ</t>
    </rPh>
    <rPh sb="9" eb="10">
      <t>シ</t>
    </rPh>
    <rPh sb="11" eb="13">
      <t>コケイ</t>
    </rPh>
    <rPh sb="13" eb="14">
      <t>カ</t>
    </rPh>
    <rPh sb="14" eb="16">
      <t>ネンリョウ</t>
    </rPh>
    <rPh sb="17" eb="19">
      <t>センテイ</t>
    </rPh>
    <rPh sb="19" eb="20">
      <t>エダ</t>
    </rPh>
    <rPh sb="25" eb="27">
      <t>チョクセツ</t>
    </rPh>
    <rPh sb="27" eb="29">
      <t>ショウキャク</t>
    </rPh>
    <rPh sb="31" eb="33">
      <t>ネンリョウ</t>
    </rPh>
    <rPh sb="36" eb="38">
      <t>シヨウ</t>
    </rPh>
    <phoneticPr fontId="10"/>
  </si>
  <si>
    <t>左記以外の
焼却残渣
資源化</t>
    <rPh sb="0" eb="2">
      <t>サキ</t>
    </rPh>
    <rPh sb="2" eb="4">
      <t>イガイ</t>
    </rPh>
    <rPh sb="6" eb="8">
      <t>ショウキャク</t>
    </rPh>
    <rPh sb="8" eb="10">
      <t>ザンサ</t>
    </rPh>
    <rPh sb="11" eb="14">
      <t>シゲンカ</t>
    </rPh>
    <phoneticPr fontId="4"/>
  </si>
  <si>
    <t>不燃残渣
資源化</t>
    <rPh sb="0" eb="2">
      <t>フネン</t>
    </rPh>
    <rPh sb="2" eb="4">
      <t>ザンサ</t>
    </rPh>
    <rPh sb="5" eb="7">
      <t>シゲン</t>
    </rPh>
    <rPh sb="7" eb="8">
      <t>カ</t>
    </rPh>
    <phoneticPr fontId="4"/>
  </si>
  <si>
    <t>県内</t>
    <rPh sb="0" eb="2">
      <t>ケンナイ</t>
    </rPh>
    <phoneticPr fontId="4"/>
  </si>
  <si>
    <t>県外</t>
    <rPh sb="0" eb="2">
      <t>ケンガイ</t>
    </rPh>
    <phoneticPr fontId="4"/>
  </si>
  <si>
    <t>表Ⅲ－１２   市町村による有価物回収状況一覧表（２）</t>
    <rPh sb="0" eb="1">
      <t>ヒョウ</t>
    </rPh>
    <rPh sb="8" eb="11">
      <t>シチョウソン</t>
    </rPh>
    <rPh sb="14" eb="16">
      <t>ユウカ</t>
    </rPh>
    <rPh sb="16" eb="17">
      <t>ブツ</t>
    </rPh>
    <rPh sb="17" eb="19">
      <t>カイシュウ</t>
    </rPh>
    <rPh sb="19" eb="21">
      <t>ジョウキョウ</t>
    </rPh>
    <rPh sb="21" eb="24">
      <t>イチランヒョウ</t>
    </rPh>
    <phoneticPr fontId="4"/>
  </si>
  <si>
    <t>売                    上                    高                    （単位：千円／年）</t>
    <rPh sb="0" eb="43">
      <t>ウリアゲダカ</t>
    </rPh>
    <rPh sb="64" eb="66">
      <t>タンイ</t>
    </rPh>
    <rPh sb="67" eb="69">
      <t>センエン</t>
    </rPh>
    <rPh sb="70" eb="71">
      <t>ネン</t>
    </rPh>
    <phoneticPr fontId="4"/>
  </si>
  <si>
    <t>ペットボトル</t>
    <phoneticPr fontId="4"/>
  </si>
  <si>
    <t>ﾌﾟﾗｽﾁｯｸ類</t>
    <phoneticPr fontId="4"/>
  </si>
  <si>
    <t xml:space="preserve"> (注)  売上高には、資源化処理に係る委託費用は含まれない。</t>
    <rPh sb="2" eb="3">
      <t>チュウ</t>
    </rPh>
    <phoneticPr fontId="4"/>
  </si>
  <si>
    <t>表Ⅲ－１３   ごみ焼却処理施設（ボイラー設置施設）における余熱利用状況一覧表</t>
    <rPh sb="0" eb="1">
      <t>ヒョウ</t>
    </rPh>
    <rPh sb="10" eb="12">
      <t>ショウキャク</t>
    </rPh>
    <rPh sb="12" eb="14">
      <t>ショリ</t>
    </rPh>
    <rPh sb="14" eb="16">
      <t>シセツ</t>
    </rPh>
    <rPh sb="21" eb="23">
      <t>セッチ</t>
    </rPh>
    <rPh sb="23" eb="25">
      <t>シセツ</t>
    </rPh>
    <rPh sb="30" eb="32">
      <t>ヨネツ</t>
    </rPh>
    <rPh sb="32" eb="34">
      <t>サイリヨウ</t>
    </rPh>
    <rPh sb="34" eb="36">
      <t>ジョウキョウ</t>
    </rPh>
    <rPh sb="36" eb="39">
      <t>イチランヒョウ</t>
    </rPh>
    <phoneticPr fontId="4"/>
  </si>
  <si>
    <t>市町村･
組合名</t>
    <rPh sb="0" eb="1">
      <t>シ</t>
    </rPh>
    <rPh sb="5" eb="7">
      <t>クミアイ</t>
    </rPh>
    <phoneticPr fontId="4"/>
  </si>
  <si>
    <t>利  用  状  況</t>
  </si>
  <si>
    <t>場 外 利 用</t>
    <rPh sb="0" eb="3">
      <t>ジョウガイ</t>
    </rPh>
    <rPh sb="4" eb="7">
      <t>リヨウ</t>
    </rPh>
    <phoneticPr fontId="4"/>
  </si>
  <si>
    <t>給湯</t>
  </si>
  <si>
    <t>蒸気</t>
  </si>
  <si>
    <t>発電</t>
  </si>
  <si>
    <t>形         態</t>
    <rPh sb="0" eb="11">
      <t>ケイタイ</t>
    </rPh>
    <phoneticPr fontId="4"/>
  </si>
  <si>
    <t xml:space="preserve">余 熱 利 用 量（※２）
</t>
    <phoneticPr fontId="4"/>
  </si>
  <si>
    <t>発 電 機</t>
    <rPh sb="0" eb="1">
      <t>ハツ</t>
    </rPh>
    <rPh sb="2" eb="3">
      <t>デン</t>
    </rPh>
    <rPh sb="4" eb="5">
      <t>キ</t>
    </rPh>
    <phoneticPr fontId="4"/>
  </si>
  <si>
    <t>年　　間
発電量</t>
    <rPh sb="0" eb="1">
      <t>トシ</t>
    </rPh>
    <rPh sb="3" eb="4">
      <t>カン</t>
    </rPh>
    <rPh sb="5" eb="8">
      <t>ハツデンリョウ</t>
    </rPh>
    <phoneticPr fontId="4"/>
  </si>
  <si>
    <t>年　　間
売電量</t>
    <rPh sb="0" eb="1">
      <t>トシ</t>
    </rPh>
    <rPh sb="3" eb="4">
      <t>カン</t>
    </rPh>
    <rPh sb="5" eb="6">
      <t>バイ</t>
    </rPh>
    <rPh sb="6" eb="8">
      <t>ハツデンリョウ</t>
    </rPh>
    <phoneticPr fontId="4"/>
  </si>
  <si>
    <t>ＦＩＴ
認定</t>
    <rPh sb="4" eb="6">
      <t>ニンテイ</t>
    </rPh>
    <phoneticPr fontId="4"/>
  </si>
  <si>
    <t>施    設    名（※１）</t>
    <phoneticPr fontId="4"/>
  </si>
  <si>
    <t>場</t>
    <rPh sb="0" eb="1">
      <t>ジョウナイ</t>
    </rPh>
    <phoneticPr fontId="4"/>
  </si>
  <si>
    <t>場</t>
  </si>
  <si>
    <t>売</t>
    <rPh sb="0" eb="1">
      <t>ウ</t>
    </rPh>
    <phoneticPr fontId="4"/>
  </si>
  <si>
    <t>温水プール</t>
    <rPh sb="0" eb="1">
      <t>オン</t>
    </rPh>
    <rPh sb="1" eb="2">
      <t>ミズ</t>
    </rPh>
    <phoneticPr fontId="4"/>
  </si>
  <si>
    <t>公 共 施 設</t>
    <rPh sb="0" eb="7">
      <t>コウキョウシセツ</t>
    </rPh>
    <phoneticPr fontId="4"/>
  </si>
  <si>
    <t>温室</t>
    <rPh sb="0" eb="1">
      <t>オンシツ</t>
    </rPh>
    <rPh sb="1" eb="2">
      <t>シツ</t>
    </rPh>
    <phoneticPr fontId="4"/>
  </si>
  <si>
    <t>その他</t>
    <rPh sb="2" eb="3">
      <t>ホカ</t>
    </rPh>
    <phoneticPr fontId="4"/>
  </si>
  <si>
    <t>定格出力</t>
    <rPh sb="0" eb="1">
      <t>テイ</t>
    </rPh>
    <rPh sb="1" eb="2">
      <t>カク</t>
    </rPh>
    <rPh sb="2" eb="4">
      <t>シュツリョク</t>
    </rPh>
    <phoneticPr fontId="4"/>
  </si>
  <si>
    <t>（ Ｇ Ｊ ）</t>
    <phoneticPr fontId="4"/>
  </si>
  <si>
    <t>（ ｋ Ｗ ）</t>
    <phoneticPr fontId="4"/>
  </si>
  <si>
    <t>（ ＭＷｈ ）</t>
    <phoneticPr fontId="4"/>
  </si>
  <si>
    <t>内</t>
    <rPh sb="0" eb="1">
      <t>ナイ</t>
    </rPh>
    <phoneticPr fontId="4"/>
  </si>
  <si>
    <t>外</t>
    <rPh sb="0" eb="1">
      <t>ガイ</t>
    </rPh>
    <phoneticPr fontId="4"/>
  </si>
  <si>
    <t>内</t>
  </si>
  <si>
    <t>外</t>
  </si>
  <si>
    <t>電</t>
    <rPh sb="0" eb="1">
      <t>デン</t>
    </rPh>
    <phoneticPr fontId="4"/>
  </si>
  <si>
    <t xml:space="preserve">横浜市 </t>
    <phoneticPr fontId="3"/>
  </si>
  <si>
    <t>都筑工場</t>
    <rPh sb="0" eb="1">
      <t>ト</t>
    </rPh>
    <rPh sb="1" eb="2">
      <t>チク</t>
    </rPh>
    <rPh sb="2" eb="4">
      <t>コウジョウ</t>
    </rPh>
    <phoneticPr fontId="4"/>
  </si>
  <si>
    <t>鶴見工場</t>
    <rPh sb="0" eb="2">
      <t>ツルミ</t>
    </rPh>
    <rPh sb="2" eb="4">
      <t>コウジョウ</t>
    </rPh>
    <phoneticPr fontId="4"/>
  </si>
  <si>
    <t>旭工場</t>
    <rPh sb="0" eb="1">
      <t>アサヒ</t>
    </rPh>
    <rPh sb="1" eb="3">
      <t>コウジョウ</t>
    </rPh>
    <phoneticPr fontId="4"/>
  </si>
  <si>
    <t>金沢工場</t>
    <rPh sb="0" eb="2">
      <t>カナザワ</t>
    </rPh>
    <rPh sb="2" eb="4">
      <t>コウジョウ</t>
    </rPh>
    <phoneticPr fontId="4"/>
  </si>
  <si>
    <t>○</t>
    <phoneticPr fontId="3"/>
  </si>
  <si>
    <t>小       計</t>
    <rPh sb="0" eb="9">
      <t>ショウケイ</t>
    </rPh>
    <phoneticPr fontId="4"/>
  </si>
  <si>
    <t>川崎市</t>
    <rPh sb="0" eb="2">
      <t>カワサキ</t>
    </rPh>
    <rPh sb="2" eb="3">
      <t>シ</t>
    </rPh>
    <phoneticPr fontId="3"/>
  </si>
  <si>
    <t>堤根処理センター</t>
    <rPh sb="0" eb="2">
      <t>ツツミネ</t>
    </rPh>
    <rPh sb="2" eb="4">
      <t>ショリ</t>
    </rPh>
    <phoneticPr fontId="4"/>
  </si>
  <si>
    <t>横須賀ごみ処理施設</t>
  </si>
  <si>
    <t>王禅寺処理センター</t>
    <rPh sb="0" eb="3">
      <t>オウゼンジ</t>
    </rPh>
    <rPh sb="3" eb="5">
      <t>ショリ</t>
    </rPh>
    <phoneticPr fontId="4"/>
  </si>
  <si>
    <t>浮島処理センター</t>
    <rPh sb="0" eb="2">
      <t>ウキシマ</t>
    </rPh>
    <rPh sb="2" eb="4">
      <t>ショリ</t>
    </rPh>
    <phoneticPr fontId="4"/>
  </si>
  <si>
    <t>小       計</t>
  </si>
  <si>
    <t>相模原市</t>
    <rPh sb="0" eb="1">
      <t>ソウ</t>
    </rPh>
    <rPh sb="1" eb="2">
      <t>ボ</t>
    </rPh>
    <rPh sb="2" eb="3">
      <t>ハラ</t>
    </rPh>
    <rPh sb="3" eb="4">
      <t>シ</t>
    </rPh>
    <phoneticPr fontId="4"/>
  </si>
  <si>
    <t>南清掃工場</t>
    <rPh sb="0" eb="1">
      <t>ミナミ</t>
    </rPh>
    <rPh sb="1" eb="3">
      <t>セイソウ</t>
    </rPh>
    <rPh sb="3" eb="5">
      <t>コウジョウ</t>
    </rPh>
    <phoneticPr fontId="4"/>
  </si>
  <si>
    <t>北清掃工場</t>
    <rPh sb="0" eb="1">
      <t>キタ</t>
    </rPh>
    <rPh sb="1" eb="3">
      <t>セイソウ</t>
    </rPh>
    <rPh sb="3" eb="5">
      <t>コウジョウ</t>
    </rPh>
    <phoneticPr fontId="4"/>
  </si>
  <si>
    <t>横須賀市</t>
    <rPh sb="0" eb="3">
      <t>ヨコスカ</t>
    </rPh>
    <rPh sb="3" eb="4">
      <t>シ</t>
    </rPh>
    <phoneticPr fontId="3"/>
  </si>
  <si>
    <t>平塚市</t>
    <rPh sb="0" eb="2">
      <t>ヒラツカ</t>
    </rPh>
    <rPh sb="2" eb="3">
      <t>シ</t>
    </rPh>
    <phoneticPr fontId="4"/>
  </si>
  <si>
    <t>環境事業センター</t>
    <rPh sb="0" eb="2">
      <t>カンキョウ</t>
    </rPh>
    <rPh sb="2" eb="4">
      <t>ジギョウ</t>
    </rPh>
    <phoneticPr fontId="4"/>
  </si>
  <si>
    <t>藤 沢 市</t>
    <rPh sb="0" eb="1">
      <t>フジ</t>
    </rPh>
    <rPh sb="2" eb="3">
      <t>サワ</t>
    </rPh>
    <rPh sb="4" eb="5">
      <t>シ</t>
    </rPh>
    <phoneticPr fontId="4"/>
  </si>
  <si>
    <t>石名坂環境事業所</t>
    <rPh sb="0" eb="1">
      <t>イシ</t>
    </rPh>
    <rPh sb="1" eb="2">
      <t>ナ</t>
    </rPh>
    <rPh sb="2" eb="3">
      <t>サカ</t>
    </rPh>
    <rPh sb="3" eb="5">
      <t>カンキョウ</t>
    </rPh>
    <rPh sb="5" eb="8">
      <t>ジギョウショ</t>
    </rPh>
    <phoneticPr fontId="4"/>
  </si>
  <si>
    <t>北部環境事業所</t>
    <rPh sb="0" eb="2">
      <t>ホクブ</t>
    </rPh>
    <rPh sb="2" eb="4">
      <t>カンキョウ</t>
    </rPh>
    <rPh sb="4" eb="7">
      <t>ジギョウショ</t>
    </rPh>
    <phoneticPr fontId="4"/>
  </si>
  <si>
    <t>小　　　計</t>
    <rPh sb="0" eb="1">
      <t>ショウ</t>
    </rPh>
    <rPh sb="4" eb="5">
      <t>ケイ</t>
    </rPh>
    <phoneticPr fontId="4"/>
  </si>
  <si>
    <t>茅ヶ崎市</t>
    <rPh sb="0" eb="3">
      <t>チガサキ</t>
    </rPh>
    <rPh sb="3" eb="4">
      <t>シ</t>
    </rPh>
    <phoneticPr fontId="4"/>
  </si>
  <si>
    <t>清掃事業所</t>
    <rPh sb="0" eb="2">
      <t>セイソウ</t>
    </rPh>
    <rPh sb="2" eb="5">
      <t>ジギョウショ</t>
    </rPh>
    <phoneticPr fontId="4"/>
  </si>
  <si>
    <t>厚木市</t>
    <rPh sb="0" eb="2">
      <t>アツギ</t>
    </rPh>
    <rPh sb="2" eb="3">
      <t>シ</t>
    </rPh>
    <phoneticPr fontId="4"/>
  </si>
  <si>
    <t>環境センター</t>
    <rPh sb="0" eb="2">
      <t>カンキョウ</t>
    </rPh>
    <phoneticPr fontId="4"/>
  </si>
  <si>
    <t>大和市</t>
    <rPh sb="0" eb="2">
      <t>ヤマト</t>
    </rPh>
    <rPh sb="2" eb="3">
      <t>シ</t>
    </rPh>
    <phoneticPr fontId="4"/>
  </si>
  <si>
    <t>環境管理センター</t>
    <rPh sb="0" eb="2">
      <t>カンキョウ</t>
    </rPh>
    <rPh sb="2" eb="4">
      <t>カンリ</t>
    </rPh>
    <phoneticPr fontId="4"/>
  </si>
  <si>
    <t>秦野市
伊勢原市
衛生組合</t>
    <rPh sb="0" eb="3">
      <t>ハダノシ</t>
    </rPh>
    <rPh sb="4" eb="8">
      <t>イセハラシ</t>
    </rPh>
    <rPh sb="9" eb="11">
      <t>エイセイ</t>
    </rPh>
    <rPh sb="11" eb="13">
      <t>クミアイ</t>
    </rPh>
    <phoneticPr fontId="4"/>
  </si>
  <si>
    <t>はだのクリーン
センター</t>
    <phoneticPr fontId="4"/>
  </si>
  <si>
    <t>高座清掃施設組合</t>
    <phoneticPr fontId="3"/>
  </si>
  <si>
    <t>高座クリーンセンター
じん芥処理施設</t>
    <phoneticPr fontId="3"/>
  </si>
  <si>
    <t>合 計</t>
    <rPh sb="0" eb="1">
      <t>ゴウ</t>
    </rPh>
    <rPh sb="2" eb="3">
      <t>ケイ</t>
    </rPh>
    <phoneticPr fontId="4"/>
  </si>
  <si>
    <t>（※１）  ボイラーを設置している施設のみ掲載</t>
    <phoneticPr fontId="3"/>
  </si>
  <si>
    <t>（※２）  発電利用量は含まない</t>
    <phoneticPr fontId="3"/>
  </si>
  <si>
    <t>（参考１）   排出者別のごみ排出量</t>
    <rPh sb="1" eb="3">
      <t>サンコウ</t>
    </rPh>
    <rPh sb="8" eb="11">
      <t>ハイシュツシャ</t>
    </rPh>
    <rPh sb="11" eb="12">
      <t>ベツ</t>
    </rPh>
    <rPh sb="15" eb="17">
      <t>ハイシュツ</t>
    </rPh>
    <rPh sb="17" eb="18">
      <t>リョウ</t>
    </rPh>
    <phoneticPr fontId="4"/>
  </si>
  <si>
    <t>⑧</t>
    <phoneticPr fontId="3"/>
  </si>
  <si>
    <t>生活系ごみの１人１日当たりの排出量
（g/日・人）</t>
    <rPh sb="10" eb="11">
      <t>ア</t>
    </rPh>
    <phoneticPr fontId="3"/>
  </si>
  <si>
    <t>④</t>
    <phoneticPr fontId="3"/>
  </si>
  <si>
    <t>⑦</t>
    <phoneticPr fontId="3"/>
  </si>
  <si>
    <t>市町村名</t>
    <rPh sb="0" eb="3">
      <t>シチョウソン</t>
    </rPh>
    <rPh sb="3" eb="4">
      <t>メイ</t>
    </rPh>
    <phoneticPr fontId="3"/>
  </si>
  <si>
    <t>生活系ごみ</t>
    <phoneticPr fontId="3"/>
  </si>
  <si>
    <t>事業系ごみ</t>
    <rPh sb="0" eb="2">
      <t>ジギョウ</t>
    </rPh>
    <rPh sb="2" eb="3">
      <t>ケイ</t>
    </rPh>
    <phoneticPr fontId="3"/>
  </si>
  <si>
    <t>①</t>
    <phoneticPr fontId="3"/>
  </si>
  <si>
    <t>②</t>
    <phoneticPr fontId="3"/>
  </si>
  <si>
    <t>③</t>
    <phoneticPr fontId="3"/>
  </si>
  <si>
    <t>小計</t>
  </si>
  <si>
    <t>⑤</t>
    <phoneticPr fontId="3"/>
  </si>
  <si>
    <t>⑥</t>
    <phoneticPr fontId="3"/>
  </si>
  <si>
    <t>小計</t>
    <phoneticPr fontId="3"/>
  </si>
  <si>
    <t>＝④＋⑦</t>
    <phoneticPr fontId="3"/>
  </si>
  <si>
    <t>集団回収量</t>
    <rPh sb="0" eb="2">
      <t>シュウダン</t>
    </rPh>
    <rPh sb="2" eb="4">
      <t>カイシュウ</t>
    </rPh>
    <rPh sb="4" eb="5">
      <t>リョウ</t>
    </rPh>
    <phoneticPr fontId="3"/>
  </si>
  <si>
    <t>＝①～③</t>
    <phoneticPr fontId="3"/>
  </si>
  <si>
    <t>＝⑤＋⑥</t>
    <phoneticPr fontId="3"/>
  </si>
  <si>
    <t>（参考２）   家庭系ごみ排出量</t>
    <rPh sb="1" eb="3">
      <t>サンコウ</t>
    </rPh>
    <rPh sb="8" eb="10">
      <t>カテイ</t>
    </rPh>
    <rPh sb="10" eb="11">
      <t>ケイ</t>
    </rPh>
    <rPh sb="13" eb="15">
      <t>ハイシュツ</t>
    </rPh>
    <rPh sb="15" eb="16">
      <t>リョウ</t>
    </rPh>
    <phoneticPr fontId="4"/>
  </si>
  <si>
    <t>家庭系ごみの１人１日当たりの排出量
（g/日・人）</t>
    <rPh sb="0" eb="2">
      <t>カテイ</t>
    </rPh>
    <rPh sb="2" eb="3">
      <t>ケイ</t>
    </rPh>
    <rPh sb="10" eb="11">
      <t>ア</t>
    </rPh>
    <phoneticPr fontId="3"/>
  </si>
  <si>
    <t>家庭系ごみ</t>
    <rPh sb="0" eb="2">
      <t>カテイ</t>
    </rPh>
    <rPh sb="2" eb="3">
      <t>ケイ</t>
    </rPh>
    <phoneticPr fontId="3"/>
  </si>
  <si>
    <t>⑤④のうち</t>
    <phoneticPr fontId="3"/>
  </si>
  <si>
    <t>⑦⑥のうち</t>
    <phoneticPr fontId="3"/>
  </si>
  <si>
    <t>＝②-③-⑤-⑦</t>
    <phoneticPr fontId="3"/>
  </si>
  <si>
    <t>＝③＋④＋⑥</t>
    <phoneticPr fontId="3"/>
  </si>
  <si>
    <t>資源として利用されるもの</t>
    <rPh sb="0" eb="2">
      <t>シゲン</t>
    </rPh>
    <rPh sb="5" eb="7">
      <t>リヨウ</t>
    </rPh>
    <phoneticPr fontId="3"/>
  </si>
  <si>
    <t xml:space="preserve"> (注)  家庭系ごみ＝「生活系ごみ」－「集団回収量」－「資源ごみ」－「直接搬入ごみのうち資源として利用されるもの」</t>
    <rPh sb="2" eb="3">
      <t>チュウ</t>
    </rPh>
    <rPh sb="6" eb="8">
      <t>カテイ</t>
    </rPh>
    <rPh sb="8" eb="9">
      <t>ケイ</t>
    </rPh>
    <rPh sb="13" eb="15">
      <t>セイカツ</t>
    </rPh>
    <rPh sb="15" eb="16">
      <t>ケイ</t>
    </rPh>
    <rPh sb="21" eb="23">
      <t>シュウダン</t>
    </rPh>
    <rPh sb="23" eb="25">
      <t>カイシュウ</t>
    </rPh>
    <rPh sb="25" eb="26">
      <t>リョウ</t>
    </rPh>
    <rPh sb="29" eb="31">
      <t>シゲン</t>
    </rPh>
    <rPh sb="36" eb="38">
      <t>チョクセツ</t>
    </rPh>
    <rPh sb="38" eb="40">
      <t>ハンニュウ</t>
    </rPh>
    <rPh sb="45" eb="47">
      <t>シゲン</t>
    </rPh>
    <rPh sb="50" eb="52">
      <t>リヨウ</t>
    </rPh>
    <phoneticPr fontId="4"/>
  </si>
  <si>
    <t>　　　（「日本の廃棄物処理」環境省環境再生・資源循環局廃棄物適正処理推進課 記載の 「家庭排出ごみ」と同義）</t>
    <rPh sb="5" eb="7">
      <t>ニホン</t>
    </rPh>
    <rPh sb="8" eb="11">
      <t>ハイキブツ</t>
    </rPh>
    <rPh sb="11" eb="13">
      <t>ショリ</t>
    </rPh>
    <rPh sb="14" eb="17">
      <t>カンキョウショウ</t>
    </rPh>
    <rPh sb="17" eb="19">
      <t>カンキョウ</t>
    </rPh>
    <rPh sb="19" eb="21">
      <t>サイセイ</t>
    </rPh>
    <rPh sb="22" eb="24">
      <t>シゲン</t>
    </rPh>
    <rPh sb="24" eb="26">
      <t>ジュンカン</t>
    </rPh>
    <rPh sb="26" eb="27">
      <t>キョク</t>
    </rPh>
    <rPh sb="27" eb="30">
      <t>ハイキブツ</t>
    </rPh>
    <rPh sb="30" eb="32">
      <t>テキセイ</t>
    </rPh>
    <rPh sb="32" eb="34">
      <t>ショリ</t>
    </rPh>
    <rPh sb="34" eb="37">
      <t>スイシンカ</t>
    </rPh>
    <rPh sb="38" eb="40">
      <t>キサイ</t>
    </rPh>
    <rPh sb="43" eb="45">
      <t>カテイ</t>
    </rPh>
    <rPh sb="45" eb="47">
      <t>ハイシュツ</t>
    </rPh>
    <rPh sb="51" eb="53">
      <t>ドウギ</t>
    </rPh>
    <phoneticPr fontId="3"/>
  </si>
  <si>
    <t>（参考３）  生活系可燃ごみ等計画収集量</t>
    <rPh sb="7" eb="9">
      <t>セイカツ</t>
    </rPh>
    <rPh sb="9" eb="10">
      <t>ケイ</t>
    </rPh>
    <rPh sb="10" eb="12">
      <t>カネン</t>
    </rPh>
    <rPh sb="14" eb="15">
      <t>トウ</t>
    </rPh>
    <rPh sb="15" eb="17">
      <t>ケイカク</t>
    </rPh>
    <rPh sb="17" eb="19">
      <t>シュウシュウ</t>
    </rPh>
    <rPh sb="19" eb="20">
      <t>リョウ</t>
    </rPh>
    <phoneticPr fontId="3"/>
  </si>
  <si>
    <t>②　</t>
    <phoneticPr fontId="3"/>
  </si>
  <si>
    <t>⑧生活系可燃
ごみ等収集量</t>
    <phoneticPr fontId="3"/>
  </si>
  <si>
    <t>計画
収集量</t>
    <phoneticPr fontId="3"/>
  </si>
  <si>
    <t>混合ごみ</t>
    <phoneticPr fontId="3"/>
  </si>
  <si>
    <t>③②のうち</t>
    <phoneticPr fontId="4"/>
  </si>
  <si>
    <t>④②のうち</t>
    <phoneticPr fontId="4"/>
  </si>
  <si>
    <t>可燃ごみ</t>
    <rPh sb="0" eb="2">
      <t>カネン</t>
    </rPh>
    <phoneticPr fontId="3"/>
  </si>
  <si>
    <t>⑥⑤のうち</t>
    <phoneticPr fontId="4"/>
  </si>
  <si>
    <t>⑦⑤のうち</t>
    <phoneticPr fontId="4"/>
  </si>
  <si>
    <t>生活系</t>
    <rPh sb="0" eb="2">
      <t>セイカツ</t>
    </rPh>
    <rPh sb="2" eb="3">
      <t>ケイ</t>
    </rPh>
    <phoneticPr fontId="4"/>
  </si>
  <si>
    <t>＝③＋⑥</t>
    <phoneticPr fontId="3"/>
  </si>
  <si>
    <t>18施設</t>
  </si>
  <si>
    <t>令和</t>
    <rPh sb="0" eb="2">
      <t>レイワ</t>
    </rPh>
    <phoneticPr fontId="3"/>
  </si>
  <si>
    <t>収集ごみ</t>
    <rPh sb="0" eb="2">
      <t>シュウシュウ</t>
    </rPh>
    <phoneticPr fontId="3"/>
  </si>
  <si>
    <t>直接搬入ごみ</t>
    <rPh sb="0" eb="1">
      <t>チョク</t>
    </rPh>
    <rPh sb="1" eb="2">
      <t>セツ</t>
    </rPh>
    <rPh sb="2" eb="4">
      <t>ハンニュウ</t>
    </rPh>
    <phoneticPr fontId="4"/>
  </si>
  <si>
    <t>内訳</t>
    <rPh sb="0" eb="2">
      <t>ウチワケ</t>
    </rPh>
    <phoneticPr fontId="3"/>
  </si>
  <si>
    <t>収集形態内訳</t>
    <rPh sb="0" eb="2">
      <t>シュウシュウ</t>
    </rPh>
    <rPh sb="2" eb="4">
      <t>ケイタイ</t>
    </rPh>
    <rPh sb="4" eb="6">
      <t>ウチワケ</t>
    </rPh>
    <phoneticPr fontId="4"/>
  </si>
  <si>
    <t>⑬</t>
    <phoneticPr fontId="4"/>
  </si>
  <si>
    <t>収集ごみ</t>
    <phoneticPr fontId="4"/>
  </si>
  <si>
    <t>直接搬入
ごみ</t>
    <rPh sb="0" eb="2">
      <t>チョクセツ</t>
    </rPh>
    <rPh sb="2" eb="4">
      <t>ハンニュウ</t>
    </rPh>
    <phoneticPr fontId="4"/>
  </si>
  <si>
    <t>合計</t>
    <rPh sb="0" eb="2">
      <t>ゴウケイ</t>
    </rPh>
    <phoneticPr fontId="3"/>
  </si>
  <si>
    <t>＝⑬～⑭</t>
    <phoneticPr fontId="4"/>
  </si>
  <si>
    <t>最終処分率(％)
＝⑰/①×100</t>
    <phoneticPr fontId="4"/>
  </si>
  <si>
    <t>(注)　本章における各数値は、収集実績であり、Ⅴ章の処理量（処理量ベース）と整合しない場合がある。</t>
    <rPh sb="1" eb="2">
      <t>チュウ</t>
    </rPh>
    <rPh sb="4" eb="6">
      <t>ホンショウ</t>
    </rPh>
    <rPh sb="10" eb="13">
      <t>カクスウチ</t>
    </rPh>
    <rPh sb="15" eb="17">
      <t>シュウシュウ</t>
    </rPh>
    <rPh sb="17" eb="19">
      <t>ジッセキ</t>
    </rPh>
    <rPh sb="24" eb="25">
      <t>ショウ</t>
    </rPh>
    <rPh sb="26" eb="28">
      <t>ショリ</t>
    </rPh>
    <rPh sb="28" eb="29">
      <t>リョウ</t>
    </rPh>
    <rPh sb="30" eb="32">
      <t>ショリ</t>
    </rPh>
    <rPh sb="32" eb="33">
      <t>リョウ</t>
    </rPh>
    <rPh sb="38" eb="40">
      <t>セイゴウ</t>
    </rPh>
    <rPh sb="43" eb="45">
      <t>バアイ</t>
    </rPh>
    <phoneticPr fontId="4"/>
  </si>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</sst>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_);[Red]\(#,##0\)"/>
    <numFmt numFmtId="177" formatCode="#,##0_ "/>
    <numFmt numFmtId="178" formatCode="#,##0;&quot;△ &quot;#,##0"/>
    <numFmt numFmtId="179" formatCode="#,##0.00;&quot;△ &quot;#,##0.00"/>
    <numFmt numFmtId="180" formatCode="#,##0.0;&quot;△ &quot;#,##0.0"/>
    <numFmt numFmtId="181" formatCode="0.0_);[Red]\(0.0\)"/>
    <numFmt numFmtId="182" formatCode="0.0%"/>
    <numFmt numFmtId="183" formatCode="#,##0.0;[Red]\-#,##0.0"/>
    <numFmt numFmtId="184" formatCode="#,##0.0_);[Red]\(#,##0.0\)"/>
    <numFmt numFmtId="185" formatCode="0.0_ "/>
    <numFmt numFmtId="186" formatCode="&quot;(&quot;##&quot;基)&quot;"/>
    <numFmt numFmtId="189" formatCode="0_ ;[Red]\-0\ "/>
  </numFmts>
  <fonts count="41">
    <font>
      <sz val="12"/>
      <color theme="1"/>
      <name val="ＭＳ 明朝"/>
      <family val="2"/>
      <charset val="128"/>
    </font>
    <font>
      <sz val="11"/>
      <name val="ＭＳ Ｐゴシック"/>
      <family val="3"/>
      <charset val="128"/>
    </font>
    <font>
      <sz val="14"/>
      <name val="ＭＳ Ｐ明朝"/>
      <family val="1"/>
      <charset val="128"/>
    </font>
    <font>
      <sz val="6"/>
      <name val="ＭＳ 明朝"/>
      <family val="2"/>
      <charset val="128"/>
    </font>
    <font>
      <sz val="6"/>
      <name val="ＭＳ Ｐゴシック"/>
      <family val="3"/>
      <charset val="128"/>
    </font>
    <font>
      <sz val="16"/>
      <name val="ＭＳ Ｐ明朝"/>
      <family val="1"/>
      <charset val="128"/>
    </font>
    <font>
      <sz val="11"/>
      <name val="ＭＳ Ｐ明朝"/>
      <family val="1"/>
      <charset val="128"/>
    </font>
    <font>
      <sz val="11"/>
      <color indexed="10"/>
      <name val="ＭＳ Ｐ明朝"/>
      <family val="1"/>
      <charset val="128"/>
    </font>
    <font>
      <b/>
      <sz val="12"/>
      <name val="ＭＳ Ｐ明朝"/>
      <family val="1"/>
      <charset val="128"/>
    </font>
    <font>
      <b/>
      <sz val="14"/>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11"/>
      <color rgb="FFFF0000"/>
      <name val="HGS創英角ﾎﾟｯﾌﾟ体"/>
      <family val="3"/>
      <charset val="128"/>
    </font>
    <font>
      <sz val="12"/>
      <name val="ＭＳ Ｐゴシック"/>
      <family val="3"/>
      <charset val="128"/>
    </font>
    <font>
      <sz val="12"/>
      <name val="ＭＳ 明朝"/>
      <family val="1"/>
      <charset val="128"/>
    </font>
    <font>
      <sz val="11"/>
      <name val="ＭＳ 明朝"/>
      <family val="1"/>
      <charset val="128"/>
    </font>
    <font>
      <vertAlign val="superscript"/>
      <sz val="10"/>
      <name val="ＭＳ Ｐ明朝"/>
      <family val="1"/>
      <charset val="128"/>
    </font>
    <font>
      <b/>
      <sz val="9"/>
      <name val="ＭＳ Ｐ明朝"/>
      <family val="1"/>
      <charset val="128"/>
    </font>
    <font>
      <sz val="9"/>
      <color indexed="10"/>
      <name val="ＭＳ Ｐ明朝"/>
      <family val="1"/>
      <charset val="128"/>
    </font>
    <font>
      <sz val="6"/>
      <name val="ＭＳ Ｐ明朝"/>
      <family val="1"/>
      <charset val="128"/>
    </font>
    <font>
      <b/>
      <sz val="18"/>
      <name val="ＭＳ 明朝"/>
      <family val="1"/>
      <charset val="128"/>
    </font>
    <font>
      <sz val="7"/>
      <name val="ＭＳ Ｐ明朝"/>
      <family val="1"/>
      <charset val="128"/>
    </font>
    <font>
      <sz val="8"/>
      <name val="ＭＳ Ｐゴシック"/>
      <family val="3"/>
      <charset val="128"/>
    </font>
    <font>
      <sz val="9"/>
      <color theme="1"/>
      <name val="ＭＳ Ｐ明朝"/>
      <family val="1"/>
      <charset val="128"/>
    </font>
    <font>
      <sz val="9"/>
      <name val="ＭＳ Ｐゴシック"/>
      <family val="3"/>
      <charset val="128"/>
    </font>
    <font>
      <sz val="10"/>
      <color rgb="FFFF0000"/>
      <name val="ＭＳ Ｐ明朝"/>
      <family val="1"/>
      <charset val="128"/>
    </font>
    <font>
      <sz val="10"/>
      <color theme="1"/>
      <name val="ＭＳ Ｐ明朝"/>
      <family val="1"/>
      <charset val="128"/>
    </font>
    <font>
      <sz val="8"/>
      <color theme="1"/>
      <name val="ＭＳ Ｐ明朝"/>
      <family val="1"/>
      <charset val="128"/>
    </font>
    <font>
      <sz val="11"/>
      <color theme="1"/>
      <name val="ＭＳ Ｐゴシック"/>
      <family val="3"/>
      <charset val="128"/>
    </font>
    <font>
      <sz val="11"/>
      <color rgb="FFFF0000"/>
      <name val="ＭＳ Ｐゴシック"/>
      <family val="3"/>
      <charset val="128"/>
    </font>
    <font>
      <sz val="9"/>
      <color rgb="FFFF0000"/>
      <name val="ＭＳ Ｐ明朝"/>
      <family val="1"/>
      <charset val="128"/>
    </font>
    <font>
      <sz val="10"/>
      <color theme="1"/>
      <name val="ＭＳ Ｐゴシック"/>
      <family val="3"/>
      <charset val="128"/>
    </font>
    <font>
      <sz val="9"/>
      <color theme="1"/>
      <name val="ＭＳ Ｐゴシック"/>
      <family val="3"/>
      <charset val="128"/>
    </font>
    <font>
      <sz val="12"/>
      <color theme="1"/>
      <name val="ＭＳ Ｐ明朝"/>
      <family val="1"/>
      <charset val="128"/>
    </font>
    <font>
      <sz val="10"/>
      <color theme="1"/>
      <name val="ＭＳ 明朝"/>
      <family val="2"/>
      <charset val="128"/>
    </font>
    <font>
      <sz val="10"/>
      <color theme="1"/>
      <name val="ＭＳ 明朝"/>
      <family val="1"/>
      <charset val="128"/>
    </font>
    <font>
      <sz val="11"/>
      <name val="游ゴシック"/>
      <family val="3"/>
      <charset val="128"/>
      <scheme val="minor"/>
    </font>
    <font>
      <sz val="12"/>
      <color rgb="FFFF0000"/>
      <name val="ＭＳ 明朝"/>
      <family val="2"/>
      <charset val="128"/>
    </font>
    <font>
      <sz val="11"/>
      <color theme="0"/>
      <name val="ＭＳ Ｐ明朝"/>
      <family val="1"/>
      <charset val="128"/>
    </font>
    <font>
      <sz val="11"/>
      <color rgb="FFFFFFFF"/>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3">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1" fillId="0" borderId="0" applyProtection="0"/>
    <xf numFmtId="0" fontId="1" fillId="0" borderId="0" applyProtection="0"/>
    <xf numFmtId="0" fontId="15" fillId="0" borderId="0">
      <alignment vertical="center"/>
    </xf>
    <xf numFmtId="38" fontId="15" fillId="0" borderId="0" applyFont="0" applyFill="0" applyBorder="0" applyAlignment="0" applyProtection="0">
      <alignment vertical="center"/>
    </xf>
    <xf numFmtId="0" fontId="1" fillId="0" borderId="0" applyProtection="0"/>
    <xf numFmtId="0" fontId="1" fillId="0" borderId="0"/>
    <xf numFmtId="38" fontId="1" fillId="0" borderId="0" applyFont="0" applyFill="0" applyBorder="0" applyAlignment="0" applyProtection="0"/>
  </cellStyleXfs>
  <cellXfs count="2087">
    <xf numFmtId="0" fontId="0" fillId="0" borderId="0" xfId="0">
      <alignment vertical="center"/>
    </xf>
    <xf numFmtId="176" fontId="2" fillId="0" borderId="0" xfId="1" applyNumberFormat="1" applyFont="1" applyFill="1" applyAlignment="1">
      <alignment vertical="center"/>
    </xf>
    <xf numFmtId="176" fontId="5" fillId="0" borderId="0" xfId="1" applyNumberFormat="1" applyFont="1" applyFill="1" applyAlignment="1">
      <alignment vertical="center"/>
    </xf>
    <xf numFmtId="176" fontId="6" fillId="0" borderId="0" xfId="1" applyNumberFormat="1" applyFont="1" applyFill="1" applyAlignment="1">
      <alignment vertical="center"/>
    </xf>
    <xf numFmtId="176" fontId="7" fillId="0" borderId="0" xfId="1" applyNumberFormat="1" applyFont="1" applyFill="1" applyAlignment="1">
      <alignment vertical="center"/>
    </xf>
    <xf numFmtId="176" fontId="6" fillId="0" borderId="0" xfId="1" applyNumberFormat="1" applyFont="1" applyAlignment="1">
      <alignment vertical="center"/>
    </xf>
    <xf numFmtId="176" fontId="7" fillId="0" borderId="0" xfId="1" applyNumberFormat="1" applyFont="1" applyAlignment="1">
      <alignment vertical="center"/>
    </xf>
    <xf numFmtId="176" fontId="1" fillId="0" borderId="0" xfId="1" applyNumberFormat="1" applyFont="1" applyAlignment="1">
      <alignment vertical="top"/>
    </xf>
    <xf numFmtId="176" fontId="8" fillId="0" borderId="0" xfId="1" applyNumberFormat="1" applyFont="1" applyAlignment="1">
      <alignment vertical="top"/>
    </xf>
    <xf numFmtId="176" fontId="9" fillId="0" borderId="0" xfId="1" applyNumberFormat="1" applyFont="1" applyAlignment="1">
      <alignment vertical="top"/>
    </xf>
    <xf numFmtId="176" fontId="6" fillId="0" borderId="1" xfId="1" applyNumberFormat="1" applyFont="1" applyBorder="1" applyAlignment="1">
      <alignment vertical="top"/>
    </xf>
    <xf numFmtId="176" fontId="6" fillId="2" borderId="2" xfId="1" applyNumberFormat="1" applyFont="1" applyFill="1" applyBorder="1" applyAlignment="1">
      <alignment horizontal="distributed" vertical="center"/>
    </xf>
    <xf numFmtId="176" fontId="6" fillId="2" borderId="3" xfId="1" applyNumberFormat="1" applyFont="1" applyFill="1" applyBorder="1" applyAlignment="1">
      <alignment horizontal="distributed" vertical="center"/>
    </xf>
    <xf numFmtId="176" fontId="6" fillId="2" borderId="4" xfId="1" applyNumberFormat="1" applyFont="1" applyFill="1" applyBorder="1" applyAlignment="1">
      <alignment vertical="center"/>
    </xf>
    <xf numFmtId="176" fontId="6" fillId="0" borderId="4" xfId="1" applyNumberFormat="1" applyFont="1" applyBorder="1" applyAlignment="1">
      <alignment vertical="center"/>
    </xf>
    <xf numFmtId="176" fontId="6" fillId="0" borderId="5" xfId="1" applyNumberFormat="1" applyFont="1" applyBorder="1" applyAlignment="1">
      <alignment vertical="center"/>
    </xf>
    <xf numFmtId="176" fontId="6" fillId="0" borderId="6" xfId="1" applyNumberFormat="1" applyFont="1" applyBorder="1" applyAlignment="1">
      <alignment vertical="center"/>
    </xf>
    <xf numFmtId="176" fontId="6" fillId="0" borderId="2" xfId="1" applyNumberFormat="1" applyFont="1" applyBorder="1" applyAlignment="1">
      <alignment vertical="center"/>
    </xf>
    <xf numFmtId="176" fontId="6" fillId="2" borderId="7" xfId="1" applyNumberFormat="1" applyFont="1" applyFill="1" applyBorder="1" applyAlignment="1">
      <alignment horizontal="distributed" vertical="center"/>
    </xf>
    <xf numFmtId="176" fontId="6" fillId="0" borderId="0" xfId="1" applyNumberFormat="1" applyFont="1" applyBorder="1" applyAlignment="1">
      <alignment horizontal="center" vertical="center" shrinkToFit="1"/>
    </xf>
    <xf numFmtId="176" fontId="6" fillId="0" borderId="7" xfId="1" applyNumberFormat="1" applyFont="1" applyBorder="1" applyAlignment="1">
      <alignment horizontal="center" vertical="center"/>
    </xf>
    <xf numFmtId="176" fontId="6" fillId="0" borderId="7" xfId="1" applyNumberFormat="1" applyFont="1" applyBorder="1" applyAlignment="1">
      <alignment horizontal="distributed" vertical="center"/>
    </xf>
    <xf numFmtId="176" fontId="6" fillId="2" borderId="16" xfId="1" applyNumberFormat="1" applyFont="1" applyFill="1" applyBorder="1" applyAlignment="1">
      <alignment horizontal="distributed" vertical="center"/>
    </xf>
    <xf numFmtId="176" fontId="10" fillId="0" borderId="19" xfId="1" quotePrefix="1" applyNumberFormat="1" applyFont="1" applyBorder="1" applyAlignment="1">
      <alignment horizontal="center" vertical="center"/>
    </xf>
    <xf numFmtId="176" fontId="6" fillId="0" borderId="16" xfId="1" applyNumberFormat="1" applyFont="1" applyBorder="1" applyAlignment="1">
      <alignment vertical="center" shrinkToFit="1"/>
    </xf>
    <xf numFmtId="176" fontId="10" fillId="0" borderId="1" xfId="1" quotePrefix="1" applyNumberFormat="1" applyFont="1" applyBorder="1" applyAlignment="1">
      <alignment horizontal="center" vertical="center"/>
    </xf>
    <xf numFmtId="176" fontId="6" fillId="0" borderId="16" xfId="1" applyNumberFormat="1" applyFont="1" applyBorder="1" applyAlignment="1">
      <alignment horizontal="distributed" vertical="center"/>
    </xf>
    <xf numFmtId="176" fontId="10" fillId="0" borderId="16" xfId="1" quotePrefix="1" applyNumberFormat="1" applyFont="1" applyBorder="1" applyAlignment="1">
      <alignment horizontal="center" vertical="center"/>
    </xf>
    <xf numFmtId="176" fontId="6" fillId="2" borderId="20" xfId="1" applyNumberFormat="1" applyFont="1" applyFill="1" applyBorder="1" applyAlignment="1">
      <alignment horizontal="distributed" vertical="center"/>
    </xf>
    <xf numFmtId="176" fontId="6" fillId="0" borderId="22" xfId="1" applyNumberFormat="1" applyFont="1" applyBorder="1" applyAlignment="1">
      <alignment horizontal="right" vertical="center"/>
    </xf>
    <xf numFmtId="176" fontId="6" fillId="0" borderId="7" xfId="1" applyNumberFormat="1" applyFont="1" applyBorder="1" applyAlignment="1">
      <alignment horizontal="right" vertical="center"/>
    </xf>
    <xf numFmtId="176" fontId="6" fillId="0" borderId="0" xfId="1" applyNumberFormat="1" applyFont="1" applyBorder="1" applyAlignment="1">
      <alignment horizontal="right" vertical="center"/>
    </xf>
    <xf numFmtId="176" fontId="6" fillId="0" borderId="0" xfId="1" applyNumberFormat="1" applyFont="1" applyBorder="1" applyAlignment="1">
      <alignment vertical="center"/>
    </xf>
    <xf numFmtId="176" fontId="6" fillId="2" borderId="25" xfId="1" applyNumberFormat="1" applyFont="1" applyFill="1" applyBorder="1" applyAlignment="1">
      <alignment horizontal="distributed" vertical="center"/>
    </xf>
    <xf numFmtId="176" fontId="6" fillId="0" borderId="28" xfId="1" applyNumberFormat="1" applyFont="1" applyBorder="1" applyAlignment="1">
      <alignment horizontal="right" vertical="center"/>
    </xf>
    <xf numFmtId="176" fontId="6" fillId="0" borderId="29" xfId="1" applyNumberFormat="1" applyFont="1" applyBorder="1" applyAlignment="1">
      <alignment horizontal="right" vertical="center"/>
    </xf>
    <xf numFmtId="176" fontId="6" fillId="0" borderId="25" xfId="1" applyNumberFormat="1" applyFont="1" applyBorder="1" applyAlignment="1">
      <alignment horizontal="right" vertical="center"/>
    </xf>
    <xf numFmtId="176" fontId="6" fillId="0" borderId="30" xfId="1" applyNumberFormat="1" applyFont="1" applyBorder="1" applyAlignment="1">
      <alignment horizontal="right" vertical="center"/>
    </xf>
    <xf numFmtId="176" fontId="6" fillId="2" borderId="31" xfId="1" applyNumberFormat="1" applyFont="1" applyFill="1" applyBorder="1" applyAlignment="1">
      <alignment horizontal="distributed" vertical="center"/>
    </xf>
    <xf numFmtId="176" fontId="6" fillId="0" borderId="34" xfId="1" applyNumberFormat="1" applyFont="1" applyBorder="1" applyAlignment="1">
      <alignment horizontal="right" vertical="center"/>
    </xf>
    <xf numFmtId="176" fontId="6" fillId="0" borderId="35" xfId="1" applyNumberFormat="1" applyFont="1" applyBorder="1" applyAlignment="1">
      <alignment horizontal="right" vertical="center"/>
    </xf>
    <xf numFmtId="176" fontId="6" fillId="0" borderId="31" xfId="1" applyNumberFormat="1" applyFont="1" applyBorder="1" applyAlignment="1">
      <alignment horizontal="right" vertical="center"/>
    </xf>
    <xf numFmtId="176" fontId="6" fillId="0" borderId="36" xfId="1" applyNumberFormat="1" applyFont="1" applyBorder="1" applyAlignment="1">
      <alignment horizontal="right" vertical="center"/>
    </xf>
    <xf numFmtId="176" fontId="6" fillId="0" borderId="37" xfId="1" applyNumberFormat="1" applyFont="1" applyBorder="1" applyAlignment="1">
      <alignment horizontal="right" vertical="center"/>
    </xf>
    <xf numFmtId="176" fontId="6" fillId="2" borderId="38" xfId="1" quotePrefix="1" applyNumberFormat="1" applyFont="1" applyFill="1" applyBorder="1" applyAlignment="1">
      <alignment horizontal="right" vertical="center"/>
    </xf>
    <xf numFmtId="176" fontId="6" fillId="0" borderId="39" xfId="1" applyNumberFormat="1" applyFont="1" applyBorder="1" applyAlignment="1">
      <alignment horizontal="right" vertical="center"/>
    </xf>
    <xf numFmtId="176" fontId="6" fillId="0" borderId="20" xfId="1" applyNumberFormat="1" applyFont="1" applyBorder="1" applyAlignment="1">
      <alignment horizontal="right" vertical="center"/>
    </xf>
    <xf numFmtId="176" fontId="6" fillId="0" borderId="38" xfId="1" applyNumberFormat="1" applyFont="1" applyBorder="1" applyAlignment="1">
      <alignment horizontal="right" vertical="center"/>
    </xf>
    <xf numFmtId="176" fontId="6" fillId="0" borderId="28" xfId="1" applyNumberFormat="1" applyFont="1" applyFill="1" applyBorder="1" applyAlignment="1">
      <alignment horizontal="right" vertical="center"/>
    </xf>
    <xf numFmtId="176" fontId="6" fillId="0" borderId="29" xfId="1" applyNumberFormat="1" applyFont="1" applyFill="1" applyBorder="1" applyAlignment="1">
      <alignment horizontal="right" vertical="center"/>
    </xf>
    <xf numFmtId="176" fontId="6" fillId="0" borderId="25" xfId="1" applyNumberFormat="1" applyFont="1" applyFill="1" applyBorder="1" applyAlignment="1">
      <alignment horizontal="right" vertical="center"/>
    </xf>
    <xf numFmtId="176" fontId="6" fillId="0" borderId="30" xfId="1" applyNumberFormat="1" applyFont="1" applyFill="1" applyBorder="1" applyAlignment="1">
      <alignment horizontal="right" vertical="center"/>
    </xf>
    <xf numFmtId="176" fontId="6" fillId="0" borderId="31" xfId="1" applyNumberFormat="1" applyFont="1" applyFill="1" applyBorder="1" applyAlignment="1">
      <alignment horizontal="distributed" vertical="center"/>
    </xf>
    <xf numFmtId="176" fontId="6" fillId="0" borderId="34" xfId="1" applyNumberFormat="1" applyFont="1" applyFill="1" applyBorder="1" applyAlignment="1">
      <alignment horizontal="right" vertical="center"/>
    </xf>
    <xf numFmtId="176" fontId="6" fillId="0" borderId="35" xfId="1" applyNumberFormat="1" applyFont="1" applyFill="1" applyBorder="1" applyAlignment="1">
      <alignment horizontal="right" vertical="center"/>
    </xf>
    <xf numFmtId="176" fontId="6" fillId="0" borderId="31" xfId="1" applyNumberFormat="1" applyFont="1" applyFill="1" applyBorder="1" applyAlignment="1">
      <alignment horizontal="right" vertical="center"/>
    </xf>
    <xf numFmtId="176" fontId="6" fillId="0" borderId="36" xfId="1" applyNumberFormat="1" applyFont="1" applyFill="1" applyBorder="1" applyAlignment="1">
      <alignment horizontal="right" vertical="center"/>
    </xf>
    <xf numFmtId="176" fontId="6" fillId="0" borderId="40" xfId="1" applyNumberFormat="1" applyFont="1" applyBorder="1" applyAlignment="1">
      <alignment horizontal="right" vertical="center"/>
    </xf>
    <xf numFmtId="176" fontId="6" fillId="2" borderId="41" xfId="1" applyNumberFormat="1" applyFont="1" applyFill="1" applyBorder="1" applyAlignment="1">
      <alignment horizontal="distributed" vertical="center"/>
    </xf>
    <xf numFmtId="176" fontId="6" fillId="0" borderId="13" xfId="1" applyNumberFormat="1" applyFont="1" applyBorder="1" applyAlignment="1">
      <alignment horizontal="right" vertical="center"/>
    </xf>
    <xf numFmtId="176" fontId="6" fillId="0" borderId="42" xfId="1" applyNumberFormat="1" applyFont="1" applyBorder="1" applyAlignment="1">
      <alignment horizontal="right" vertical="center"/>
    </xf>
    <xf numFmtId="176" fontId="6" fillId="0" borderId="41" xfId="1" applyNumberFormat="1" applyFont="1" applyBorder="1" applyAlignment="1">
      <alignment horizontal="right" vertical="center"/>
    </xf>
    <xf numFmtId="176" fontId="6" fillId="0" borderId="43" xfId="1" applyNumberFormat="1" applyFont="1" applyBorder="1" applyAlignment="1">
      <alignment horizontal="right" vertical="center"/>
    </xf>
    <xf numFmtId="176" fontId="6" fillId="0" borderId="44" xfId="1" applyNumberFormat="1" applyFont="1" applyBorder="1" applyAlignment="1">
      <alignment horizontal="center" vertical="center"/>
    </xf>
    <xf numFmtId="176" fontId="6" fillId="0" borderId="46" xfId="1" applyNumberFormat="1" applyFont="1" applyBorder="1" applyAlignment="1">
      <alignment horizontal="right" vertical="center"/>
    </xf>
    <xf numFmtId="176" fontId="6" fillId="0" borderId="47" xfId="1" applyNumberFormat="1" applyFont="1" applyBorder="1" applyAlignment="1">
      <alignment horizontal="right" vertical="center"/>
    </xf>
    <xf numFmtId="176" fontId="6" fillId="0" borderId="48" xfId="1" applyNumberFormat="1" applyFont="1" applyBorder="1" applyAlignment="1">
      <alignment horizontal="right" vertical="center"/>
    </xf>
    <xf numFmtId="176" fontId="6" fillId="0" borderId="5" xfId="1" applyNumberFormat="1" applyFont="1" applyBorder="1" applyAlignment="1">
      <alignment horizontal="right" vertical="center"/>
    </xf>
    <xf numFmtId="176" fontId="6" fillId="0" borderId="15" xfId="1" applyNumberFormat="1" applyFont="1" applyBorder="1" applyAlignment="1">
      <alignment vertical="center"/>
    </xf>
    <xf numFmtId="178" fontId="6" fillId="0" borderId="44" xfId="1" applyNumberFormat="1" applyFont="1" applyBorder="1" applyAlignment="1">
      <alignment horizontal="center" vertical="center"/>
    </xf>
    <xf numFmtId="176" fontId="6" fillId="0" borderId="50" xfId="1" applyNumberFormat="1" applyFont="1" applyBorder="1" applyAlignment="1">
      <alignment horizontal="right" vertical="center"/>
    </xf>
    <xf numFmtId="176" fontId="6" fillId="0" borderId="51" xfId="1" applyNumberFormat="1" applyFont="1" applyBorder="1" applyAlignment="1">
      <alignment horizontal="right" vertical="center"/>
    </xf>
    <xf numFmtId="176" fontId="6" fillId="0" borderId="16" xfId="1" applyNumberFormat="1" applyFont="1" applyBorder="1" applyAlignment="1">
      <alignment horizontal="right" vertical="center"/>
    </xf>
    <xf numFmtId="176" fontId="6" fillId="0" borderId="1" xfId="1" applyNumberFormat="1" applyFont="1" applyBorder="1" applyAlignment="1">
      <alignment horizontal="right" vertical="center"/>
    </xf>
    <xf numFmtId="0" fontId="6" fillId="0" borderId="0" xfId="1" applyNumberFormat="1" applyFont="1" applyAlignment="1">
      <alignment horizontal="left"/>
    </xf>
    <xf numFmtId="0" fontId="6" fillId="0" borderId="0" xfId="1" applyNumberFormat="1" applyFont="1" applyAlignment="1"/>
    <xf numFmtId="0" fontId="7" fillId="0" borderId="0" xfId="1" applyNumberFormat="1" applyFont="1" applyAlignment="1"/>
    <xf numFmtId="176" fontId="6" fillId="0" borderId="0" xfId="1" applyNumberFormat="1" applyFont="1" applyAlignment="1" applyProtection="1">
      <alignment horizontal="distributed" vertical="center"/>
      <protection locked="0"/>
    </xf>
    <xf numFmtId="176" fontId="6" fillId="0" borderId="0" xfId="1" applyNumberFormat="1" applyFont="1" applyAlignment="1">
      <alignment horizontal="distributed" vertical="center"/>
    </xf>
    <xf numFmtId="0" fontId="5" fillId="0" borderId="0" xfId="2" applyFont="1" applyAlignment="1">
      <alignment vertical="center"/>
    </xf>
    <xf numFmtId="0" fontId="6" fillId="0" borderId="0" xfId="2" applyFont="1"/>
    <xf numFmtId="0" fontId="1" fillId="0" borderId="0" xfId="2" applyFont="1" applyFill="1"/>
    <xf numFmtId="0" fontId="8" fillId="0" borderId="0" xfId="2" applyFont="1" applyFill="1"/>
    <xf numFmtId="0" fontId="6" fillId="0" borderId="0" xfId="2" applyFont="1" applyFill="1"/>
    <xf numFmtId="0" fontId="6" fillId="0" borderId="0" xfId="2" applyFont="1" applyFill="1" applyAlignment="1">
      <alignment horizontal="right"/>
    </xf>
    <xf numFmtId="178" fontId="6" fillId="0" borderId="3" xfId="2" applyNumberFormat="1" applyFont="1" applyFill="1" applyBorder="1" applyAlignment="1">
      <alignment horizontal="distributed" vertical="center"/>
    </xf>
    <xf numFmtId="178" fontId="6" fillId="0" borderId="3" xfId="2" quotePrefix="1" applyNumberFormat="1" applyFont="1" applyFill="1" applyBorder="1" applyAlignment="1">
      <alignment horizontal="center" vertical="center"/>
    </xf>
    <xf numFmtId="178" fontId="6" fillId="0" borderId="4" xfId="2" applyNumberFormat="1" applyFont="1" applyFill="1" applyBorder="1"/>
    <xf numFmtId="178" fontId="6" fillId="0" borderId="4" xfId="2" applyNumberFormat="1" applyFont="1" applyBorder="1"/>
    <xf numFmtId="179" fontId="6" fillId="0" borderId="4" xfId="2" applyNumberFormat="1" applyFont="1" applyFill="1" applyBorder="1" applyAlignment="1">
      <alignment horizontal="center" vertical="center" wrapText="1"/>
    </xf>
    <xf numFmtId="178" fontId="10" fillId="0" borderId="6" xfId="2" applyNumberFormat="1" applyFont="1" applyBorder="1"/>
    <xf numFmtId="178" fontId="6" fillId="0" borderId="0" xfId="2" applyNumberFormat="1" applyFont="1" applyAlignment="1">
      <alignment horizontal="center"/>
    </xf>
    <xf numFmtId="178" fontId="10" fillId="0" borderId="52" xfId="2" applyNumberFormat="1" applyFont="1" applyFill="1" applyBorder="1" applyAlignment="1">
      <alignment vertical="center"/>
    </xf>
    <xf numFmtId="178" fontId="10" fillId="0" borderId="53" xfId="2" applyNumberFormat="1" applyFont="1" applyFill="1" applyBorder="1" applyAlignment="1">
      <alignment vertical="center"/>
    </xf>
    <xf numFmtId="178" fontId="10" fillId="0" borderId="53" xfId="2" applyNumberFormat="1" applyFont="1" applyBorder="1" applyAlignment="1">
      <alignment vertical="center"/>
    </xf>
    <xf numFmtId="179" fontId="10" fillId="0" borderId="53" xfId="2" applyNumberFormat="1" applyFont="1" applyFill="1" applyBorder="1" applyAlignment="1">
      <alignment vertical="center" wrapText="1"/>
    </xf>
    <xf numFmtId="178" fontId="10" fillId="0" borderId="54" xfId="2" applyNumberFormat="1" applyFont="1" applyFill="1" applyBorder="1" applyAlignment="1">
      <alignment vertical="center"/>
    </xf>
    <xf numFmtId="179" fontId="10" fillId="0" borderId="10" xfId="2" applyNumberFormat="1" applyFont="1" applyFill="1" applyBorder="1" applyAlignment="1">
      <alignment vertical="center" wrapText="1"/>
    </xf>
    <xf numFmtId="178" fontId="6" fillId="0" borderId="0" xfId="2" applyNumberFormat="1" applyFont="1" applyAlignment="1">
      <alignment horizontal="left"/>
    </xf>
    <xf numFmtId="178" fontId="6" fillId="0" borderId="15" xfId="2" applyNumberFormat="1" applyFont="1" applyFill="1" applyBorder="1" applyAlignment="1">
      <alignment horizontal="distributed" vertical="center"/>
    </xf>
    <xf numFmtId="178" fontId="10" fillId="0" borderId="16" xfId="2" quotePrefix="1" applyNumberFormat="1" applyFont="1" applyBorder="1" applyAlignment="1">
      <alignment horizontal="center" vertical="center"/>
    </xf>
    <xf numFmtId="178" fontId="6" fillId="0" borderId="0" xfId="2" applyNumberFormat="1" applyFont="1" applyAlignment="1">
      <alignment vertical="top"/>
    </xf>
    <xf numFmtId="178" fontId="6" fillId="0" borderId="0" xfId="2" applyNumberFormat="1" applyFont="1" applyAlignment="1">
      <alignment horizontal="center" vertical="top"/>
    </xf>
    <xf numFmtId="178" fontId="6" fillId="2" borderId="20" xfId="2" applyNumberFormat="1" applyFont="1" applyFill="1" applyBorder="1" applyAlignment="1">
      <alignment horizontal="distributed" vertical="center"/>
    </xf>
    <xf numFmtId="178" fontId="6" fillId="2" borderId="58" xfId="2" quotePrefix="1" applyNumberFormat="1" applyFont="1" applyFill="1" applyBorder="1" applyAlignment="1">
      <alignment horizontal="right" vertical="center"/>
    </xf>
    <xf numFmtId="178" fontId="6" fillId="0" borderId="56" xfId="2" applyNumberFormat="1" applyFont="1" applyBorder="1" applyAlignment="1">
      <alignment horizontal="right" vertical="center"/>
    </xf>
    <xf numFmtId="178" fontId="6" fillId="2" borderId="59" xfId="2" applyNumberFormat="1" applyFont="1" applyFill="1" applyBorder="1" applyAlignment="1">
      <alignment horizontal="right" vertical="center"/>
    </xf>
    <xf numFmtId="178" fontId="6" fillId="0" borderId="14" xfId="2" applyNumberFormat="1" applyFont="1" applyBorder="1" applyAlignment="1">
      <alignment horizontal="right" vertical="center"/>
    </xf>
    <xf numFmtId="178" fontId="6" fillId="0" borderId="7" xfId="2" applyNumberFormat="1" applyFont="1" applyBorder="1" applyAlignment="1">
      <alignment horizontal="right" vertical="center"/>
    </xf>
    <xf numFmtId="178" fontId="6" fillId="0" borderId="0" xfId="2" applyNumberFormat="1" applyFont="1"/>
    <xf numFmtId="178" fontId="6" fillId="2" borderId="25" xfId="2" applyNumberFormat="1" applyFont="1" applyFill="1" applyBorder="1" applyAlignment="1">
      <alignment horizontal="distributed" vertical="center"/>
    </xf>
    <xf numFmtId="178" fontId="6" fillId="2" borderId="60" xfId="2" quotePrefix="1" applyNumberFormat="1" applyFont="1" applyFill="1" applyBorder="1" applyAlignment="1">
      <alignment horizontal="right" vertical="center"/>
    </xf>
    <xf numFmtId="178" fontId="6" fillId="0" borderId="28" xfId="2" applyNumberFormat="1" applyFont="1" applyBorder="1" applyAlignment="1">
      <alignment horizontal="right" vertical="center"/>
    </xf>
    <xf numFmtId="178" fontId="6" fillId="0" borderId="39" xfId="2" applyNumberFormat="1" applyFont="1" applyBorder="1" applyAlignment="1">
      <alignment horizontal="right" vertical="center"/>
    </xf>
    <xf numFmtId="178" fontId="6" fillId="0" borderId="61" xfId="2" applyNumberFormat="1" applyFont="1" applyBorder="1" applyAlignment="1">
      <alignment horizontal="right" vertical="center"/>
    </xf>
    <xf numFmtId="178" fontId="6" fillId="0" borderId="25" xfId="2" applyNumberFormat="1" applyFont="1" applyBorder="1" applyAlignment="1">
      <alignment horizontal="right" vertical="center"/>
    </xf>
    <xf numFmtId="178" fontId="6" fillId="0" borderId="29" xfId="2" applyNumberFormat="1" applyFont="1" applyBorder="1" applyAlignment="1">
      <alignment horizontal="right" vertical="center"/>
    </xf>
    <xf numFmtId="178" fontId="6" fillId="2" borderId="31" xfId="2" applyNumberFormat="1" applyFont="1" applyFill="1" applyBorder="1" applyAlignment="1">
      <alignment horizontal="distributed" vertical="center"/>
    </xf>
    <xf numFmtId="178" fontId="6" fillId="2" borderId="62" xfId="2" quotePrefix="1" applyNumberFormat="1" applyFont="1" applyFill="1" applyBorder="1" applyAlignment="1">
      <alignment horizontal="right" vertical="center"/>
    </xf>
    <xf numFmtId="178" fontId="6" fillId="0" borderId="34" xfId="2" applyNumberFormat="1" applyFont="1" applyBorder="1" applyAlignment="1">
      <alignment horizontal="right" vertical="center"/>
    </xf>
    <xf numFmtId="178" fontId="6" fillId="0" borderId="35" xfId="2" applyNumberFormat="1" applyFont="1" applyBorder="1" applyAlignment="1">
      <alignment horizontal="right" vertical="center"/>
    </xf>
    <xf numFmtId="178" fontId="6" fillId="0" borderId="63" xfId="2" applyNumberFormat="1" applyFont="1" applyBorder="1" applyAlignment="1">
      <alignment horizontal="right" vertical="center"/>
    </xf>
    <xf numFmtId="178" fontId="6" fillId="0" borderId="31" xfId="2" applyNumberFormat="1" applyFont="1" applyBorder="1" applyAlignment="1">
      <alignment horizontal="right" vertical="center"/>
    </xf>
    <xf numFmtId="178" fontId="6" fillId="0" borderId="40" xfId="2" applyNumberFormat="1" applyFont="1" applyBorder="1" applyAlignment="1">
      <alignment horizontal="right" vertical="center"/>
    </xf>
    <xf numFmtId="178" fontId="6" fillId="0" borderId="64" xfId="2" applyNumberFormat="1" applyFont="1" applyBorder="1" applyAlignment="1">
      <alignment horizontal="right" vertical="center"/>
    </xf>
    <xf numFmtId="178" fontId="6" fillId="0" borderId="20" xfId="2" applyNumberFormat="1" applyFont="1" applyBorder="1" applyAlignment="1">
      <alignment horizontal="right" vertical="center"/>
    </xf>
    <xf numFmtId="178" fontId="6" fillId="0" borderId="60" xfId="2" quotePrefix="1" applyNumberFormat="1" applyFont="1" applyFill="1" applyBorder="1" applyAlignment="1">
      <alignment horizontal="right" vertical="center"/>
    </xf>
    <xf numFmtId="178" fontId="6" fillId="0" borderId="28" xfId="2" applyNumberFormat="1" applyFont="1" applyFill="1" applyBorder="1" applyAlignment="1">
      <alignment horizontal="right" vertical="center"/>
    </xf>
    <xf numFmtId="178" fontId="6" fillId="0" borderId="29" xfId="2" applyNumberFormat="1" applyFont="1" applyFill="1" applyBorder="1" applyAlignment="1">
      <alignment horizontal="right" vertical="center"/>
    </xf>
    <xf numFmtId="178" fontId="6" fillId="0" borderId="61" xfId="2" applyNumberFormat="1" applyFont="1" applyFill="1" applyBorder="1" applyAlignment="1">
      <alignment horizontal="right" vertical="center"/>
    </xf>
    <xf numFmtId="178" fontId="6" fillId="0" borderId="25" xfId="2" applyNumberFormat="1" applyFont="1" applyFill="1" applyBorder="1" applyAlignment="1">
      <alignment horizontal="right" vertical="center"/>
    </xf>
    <xf numFmtId="178" fontId="6" fillId="0" borderId="31" xfId="2" applyNumberFormat="1" applyFont="1" applyFill="1" applyBorder="1" applyAlignment="1">
      <alignment horizontal="distributed" vertical="center"/>
    </xf>
    <xf numFmtId="178" fontId="6" fillId="0" borderId="62" xfId="2" quotePrefix="1" applyNumberFormat="1" applyFont="1" applyFill="1" applyBorder="1" applyAlignment="1">
      <alignment horizontal="right" vertical="center"/>
    </xf>
    <xf numFmtId="178" fontId="6" fillId="0" borderId="34" xfId="2" applyNumberFormat="1" applyFont="1" applyFill="1" applyBorder="1" applyAlignment="1">
      <alignment horizontal="right" vertical="center"/>
    </xf>
    <xf numFmtId="178" fontId="6" fillId="0" borderId="35" xfId="2" applyNumberFormat="1" applyFont="1" applyFill="1" applyBorder="1" applyAlignment="1">
      <alignment horizontal="right" vertical="center"/>
    </xf>
    <xf numFmtId="178" fontId="6" fillId="0" borderId="63" xfId="2" applyNumberFormat="1" applyFont="1" applyFill="1" applyBorder="1" applyAlignment="1">
      <alignment horizontal="right" vertical="center"/>
    </xf>
    <xf numFmtId="178" fontId="6" fillId="0" borderId="31" xfId="2" applyNumberFormat="1" applyFont="1" applyFill="1" applyBorder="1" applyAlignment="1">
      <alignment horizontal="right" vertical="center"/>
    </xf>
    <xf numFmtId="178" fontId="6" fillId="2" borderId="60" xfId="2" applyNumberFormat="1" applyFont="1" applyFill="1" applyBorder="1" applyAlignment="1">
      <alignment horizontal="right" vertical="center"/>
    </xf>
    <xf numFmtId="178" fontId="6" fillId="2" borderId="41" xfId="2" applyNumberFormat="1" applyFont="1" applyFill="1" applyBorder="1" applyAlignment="1">
      <alignment horizontal="distributed" vertical="center"/>
    </xf>
    <xf numFmtId="178" fontId="6" fillId="2" borderId="65" xfId="2" quotePrefix="1" applyNumberFormat="1" applyFont="1" applyFill="1" applyBorder="1" applyAlignment="1">
      <alignment horizontal="right" vertical="center"/>
    </xf>
    <xf numFmtId="178" fontId="6" fillId="0" borderId="13" xfId="2" applyNumberFormat="1" applyFont="1" applyBorder="1" applyAlignment="1">
      <alignment horizontal="right" vertical="center"/>
    </xf>
    <xf numFmtId="178" fontId="6" fillId="0" borderId="42" xfId="2" applyNumberFormat="1" applyFont="1" applyBorder="1" applyAlignment="1">
      <alignment horizontal="right" vertical="center"/>
    </xf>
    <xf numFmtId="178" fontId="6" fillId="0" borderId="66" xfId="2" applyNumberFormat="1" applyFont="1" applyBorder="1" applyAlignment="1">
      <alignment horizontal="right" vertical="center"/>
    </xf>
    <xf numFmtId="178" fontId="6" fillId="0" borderId="41" xfId="2" applyNumberFormat="1" applyFont="1" applyBorder="1" applyAlignment="1">
      <alignment horizontal="right" vertical="center"/>
    </xf>
    <xf numFmtId="0" fontId="6" fillId="0" borderId="44" xfId="2" applyFont="1" applyBorder="1" applyAlignment="1">
      <alignment horizontal="center"/>
    </xf>
    <xf numFmtId="178" fontId="6" fillId="2" borderId="67" xfId="2" quotePrefix="1" applyNumberFormat="1" applyFont="1" applyFill="1" applyBorder="1" applyAlignment="1">
      <alignment horizontal="right" vertical="center"/>
    </xf>
    <xf numFmtId="178" fontId="6" fillId="2" borderId="46" xfId="2" quotePrefix="1" applyNumberFormat="1" applyFont="1" applyFill="1" applyBorder="1" applyAlignment="1">
      <alignment horizontal="right" vertical="center"/>
    </xf>
    <xf numFmtId="178" fontId="6" fillId="2" borderId="47" xfId="2" quotePrefix="1" applyNumberFormat="1" applyFont="1" applyFill="1" applyBorder="1" applyAlignment="1">
      <alignment horizontal="right" vertical="center"/>
    </xf>
    <xf numFmtId="178" fontId="6" fillId="2" borderId="51" xfId="2" quotePrefix="1" applyNumberFormat="1" applyFont="1" applyFill="1" applyBorder="1" applyAlignment="1">
      <alignment horizontal="right" vertical="center"/>
    </xf>
    <xf numFmtId="178" fontId="6" fillId="0" borderId="48" xfId="2" applyNumberFormat="1" applyFont="1" applyBorder="1" applyAlignment="1">
      <alignment horizontal="right" vertical="center"/>
    </xf>
    <xf numFmtId="178" fontId="6" fillId="2" borderId="58" xfId="2" applyNumberFormat="1" applyFont="1" applyFill="1" applyBorder="1" applyAlignment="1">
      <alignment horizontal="right" vertical="center"/>
    </xf>
    <xf numFmtId="178" fontId="6" fillId="0" borderId="44" xfId="2" applyNumberFormat="1" applyFont="1" applyBorder="1" applyAlignment="1">
      <alignment horizontal="center" vertical="center"/>
    </xf>
    <xf numFmtId="178" fontId="6" fillId="0" borderId="46" xfId="2" applyNumberFormat="1" applyFont="1" applyBorder="1" applyAlignment="1">
      <alignment horizontal="right" vertical="center"/>
    </xf>
    <xf numFmtId="178" fontId="6" fillId="0" borderId="47" xfId="2" applyNumberFormat="1" applyFont="1" applyBorder="1" applyAlignment="1">
      <alignment horizontal="right" vertical="center"/>
    </xf>
    <xf numFmtId="178" fontId="6" fillId="0" borderId="51" xfId="2" applyNumberFormat="1" applyFont="1" applyBorder="1" applyAlignment="1">
      <alignment horizontal="right" vertical="center"/>
    </xf>
    <xf numFmtId="0" fontId="6" fillId="0" borderId="15" xfId="2" applyFont="1" applyBorder="1" applyAlignment="1">
      <alignment horizontal="center" vertical="center"/>
    </xf>
    <xf numFmtId="178" fontId="6" fillId="2" borderId="57" xfId="2" applyNumberFormat="1" applyFont="1" applyFill="1" applyBorder="1" applyAlignment="1">
      <alignment horizontal="right" vertical="center"/>
    </xf>
    <xf numFmtId="178" fontId="6" fillId="0" borderId="18" xfId="2" applyNumberFormat="1" applyFont="1" applyBorder="1" applyAlignment="1">
      <alignment horizontal="right" vertical="center"/>
    </xf>
    <xf numFmtId="178" fontId="6" fillId="0" borderId="50" xfId="2" applyNumberFormat="1" applyFont="1" applyBorder="1" applyAlignment="1">
      <alignment horizontal="right" vertical="center"/>
    </xf>
    <xf numFmtId="178" fontId="6" fillId="0" borderId="19" xfId="2" applyNumberFormat="1" applyFont="1" applyBorder="1" applyAlignment="1">
      <alignment horizontal="right" vertical="center"/>
    </xf>
    <xf numFmtId="178" fontId="6" fillId="0" borderId="16" xfId="2" applyNumberFormat="1" applyFont="1" applyBorder="1" applyAlignment="1">
      <alignment horizontal="right" vertical="center"/>
    </xf>
    <xf numFmtId="178" fontId="6" fillId="0" borderId="0" xfId="2" applyNumberFormat="1" applyFont="1" applyAlignment="1"/>
    <xf numFmtId="178" fontId="6" fillId="0" borderId="0" xfId="2" applyNumberFormat="1" applyFont="1" applyAlignment="1" applyProtection="1">
      <alignment horizontal="distributed" vertical="center"/>
      <protection locked="0"/>
    </xf>
    <xf numFmtId="178" fontId="6" fillId="0" borderId="0" xfId="2" applyNumberFormat="1" applyFont="1" applyAlignment="1">
      <alignment horizontal="distributed" vertical="center"/>
    </xf>
    <xf numFmtId="178" fontId="6" fillId="0" borderId="0" xfId="2" applyNumberFormat="1" applyFont="1" applyAlignment="1">
      <alignment horizontal="center" vertical="center"/>
    </xf>
    <xf numFmtId="176" fontId="8" fillId="0" borderId="0" xfId="2" applyNumberFormat="1" applyFont="1" applyAlignment="1">
      <alignment vertical="center"/>
    </xf>
    <xf numFmtId="176" fontId="6" fillId="0" borderId="0" xfId="2" applyNumberFormat="1" applyFont="1" applyAlignment="1">
      <alignment vertical="center"/>
    </xf>
    <xf numFmtId="176" fontId="6" fillId="0" borderId="0" xfId="2" applyNumberFormat="1" applyFont="1"/>
    <xf numFmtId="176" fontId="1" fillId="0" borderId="0" xfId="2" applyNumberFormat="1" applyFont="1" applyAlignment="1">
      <alignment vertical="top"/>
    </xf>
    <xf numFmtId="176" fontId="9" fillId="0" borderId="0" xfId="2" applyNumberFormat="1" applyFont="1" applyAlignment="1">
      <alignment vertical="top"/>
    </xf>
    <xf numFmtId="176" fontId="6" fillId="0" borderId="0" xfId="2" applyNumberFormat="1" applyFont="1" applyBorder="1" applyAlignment="1">
      <alignment vertical="top"/>
    </xf>
    <xf numFmtId="176" fontId="6" fillId="0" borderId="0" xfId="2" applyNumberFormat="1" applyFont="1" applyAlignment="1">
      <alignment vertical="top"/>
    </xf>
    <xf numFmtId="176" fontId="6" fillId="0" borderId="1" xfId="2" applyNumberFormat="1" applyFont="1" applyBorder="1" applyAlignment="1">
      <alignment vertical="top"/>
    </xf>
    <xf numFmtId="176" fontId="6" fillId="0" borderId="1" xfId="2" applyNumberFormat="1" applyFont="1" applyBorder="1" applyAlignment="1">
      <alignment horizontal="right" vertical="top"/>
    </xf>
    <xf numFmtId="176" fontId="11" fillId="0" borderId="3" xfId="2" applyNumberFormat="1" applyFont="1" applyFill="1" applyBorder="1" applyAlignment="1">
      <alignment horizontal="distributed" vertical="center"/>
    </xf>
    <xf numFmtId="176" fontId="11" fillId="0" borderId="2" xfId="2" applyNumberFormat="1" applyFont="1" applyBorder="1" applyAlignment="1">
      <alignment horizontal="left" vertical="center" wrapText="1"/>
    </xf>
    <xf numFmtId="176" fontId="11" fillId="0" borderId="44" xfId="2" applyNumberFormat="1" applyFont="1" applyBorder="1" applyAlignment="1">
      <alignment vertical="center"/>
    </xf>
    <xf numFmtId="176" fontId="11" fillId="0" borderId="5" xfId="2" applyNumberFormat="1" applyFont="1" applyBorder="1" applyAlignment="1">
      <alignment vertical="center"/>
    </xf>
    <xf numFmtId="176" fontId="11" fillId="0" borderId="68" xfId="2" applyNumberFormat="1" applyFont="1" applyBorder="1" applyAlignment="1">
      <alignment vertical="center"/>
    </xf>
    <xf numFmtId="176" fontId="11" fillId="0" borderId="23" xfId="2" applyNumberFormat="1" applyFont="1" applyFill="1" applyBorder="1" applyAlignment="1">
      <alignment horizontal="distributed" vertical="center"/>
    </xf>
    <xf numFmtId="176" fontId="11" fillId="0" borderId="2" xfId="2" applyNumberFormat="1" applyFont="1" applyBorder="1" applyAlignment="1">
      <alignment vertical="center"/>
    </xf>
    <xf numFmtId="176" fontId="11" fillId="0" borderId="0" xfId="2" applyNumberFormat="1" applyFont="1" applyBorder="1" applyAlignment="1">
      <alignment vertical="center"/>
    </xf>
    <xf numFmtId="176" fontId="10" fillId="0" borderId="0" xfId="2" applyNumberFormat="1" applyFont="1" applyAlignment="1">
      <alignment horizontal="center" vertical="center"/>
    </xf>
    <xf numFmtId="176" fontId="11" fillId="0" borderId="23" xfId="2" applyNumberFormat="1" applyFont="1" applyFill="1" applyBorder="1" applyAlignment="1">
      <alignment horizontal="centerContinuous" vertical="center"/>
    </xf>
    <xf numFmtId="176" fontId="11" fillId="0" borderId="0" xfId="2" applyNumberFormat="1" applyFont="1" applyBorder="1" applyAlignment="1">
      <alignment horizontal="center" vertical="center"/>
    </xf>
    <xf numFmtId="176" fontId="11" fillId="0" borderId="13" xfId="2" applyNumberFormat="1" applyFont="1" applyBorder="1" applyAlignment="1">
      <alignment horizontal="center" vertical="center"/>
    </xf>
    <xf numFmtId="176" fontId="11" fillId="0" borderId="14" xfId="2" applyNumberFormat="1" applyFont="1" applyBorder="1" applyAlignment="1">
      <alignment horizontal="center" vertical="center"/>
    </xf>
    <xf numFmtId="176" fontId="11" fillId="0" borderId="23" xfId="2" applyNumberFormat="1" applyFont="1" applyBorder="1" applyAlignment="1">
      <alignment horizontal="center" vertical="center"/>
    </xf>
    <xf numFmtId="176" fontId="11" fillId="0" borderId="65" xfId="2" applyNumberFormat="1" applyFont="1" applyBorder="1" applyAlignment="1">
      <alignment horizontal="center" vertical="center"/>
    </xf>
    <xf numFmtId="176" fontId="11" fillId="0" borderId="42" xfId="2" applyNumberFormat="1" applyFont="1" applyBorder="1" applyAlignment="1">
      <alignment horizontal="center" vertical="center"/>
    </xf>
    <xf numFmtId="176" fontId="11" fillId="0" borderId="0" xfId="2" applyNumberFormat="1" applyFont="1" applyBorder="1" applyAlignment="1">
      <alignment horizontal="center" vertical="center" shrinkToFit="1"/>
    </xf>
    <xf numFmtId="176" fontId="11" fillId="0" borderId="13" xfId="2" applyNumberFormat="1" applyFont="1" applyBorder="1" applyAlignment="1">
      <alignment vertical="center" wrapText="1" shrinkToFit="1"/>
    </xf>
    <xf numFmtId="176" fontId="11" fillId="0" borderId="14" xfId="2" applyNumberFormat="1" applyFont="1" applyBorder="1" applyAlignment="1">
      <alignment horizontal="center" vertical="center" wrapText="1" shrinkToFit="1"/>
    </xf>
    <xf numFmtId="176" fontId="11" fillId="0" borderId="56" xfId="2" applyNumberFormat="1" applyFont="1" applyBorder="1" applyAlignment="1">
      <alignment horizontal="center" vertical="center"/>
    </xf>
    <xf numFmtId="176" fontId="11" fillId="0" borderId="55" xfId="2" applyNumberFormat="1" applyFont="1" applyBorder="1" applyAlignment="1">
      <alignment vertical="center" shrinkToFit="1"/>
    </xf>
    <xf numFmtId="176" fontId="11" fillId="0" borderId="22" xfId="2" applyNumberFormat="1" applyFont="1" applyBorder="1" applyAlignment="1">
      <alignment horizontal="center" vertical="center"/>
    </xf>
    <xf numFmtId="176" fontId="11" fillId="0" borderId="15" xfId="2" applyNumberFormat="1" applyFont="1" applyFill="1" applyBorder="1" applyAlignment="1">
      <alignment horizontal="distributed" vertical="center"/>
    </xf>
    <xf numFmtId="0" fontId="11" fillId="0" borderId="16" xfId="2" quotePrefix="1" applyFont="1" applyBorder="1" applyAlignment="1">
      <alignment horizontal="center" vertical="center" wrapText="1"/>
    </xf>
    <xf numFmtId="176" fontId="11" fillId="0" borderId="1" xfId="2" applyNumberFormat="1" applyFont="1" applyBorder="1" applyAlignment="1">
      <alignment horizontal="center" vertical="center" shrinkToFit="1"/>
    </xf>
    <xf numFmtId="176" fontId="11" fillId="0" borderId="18" xfId="2" applyNumberFormat="1" applyFont="1" applyBorder="1" applyAlignment="1">
      <alignment horizontal="center" vertical="center" shrinkToFit="1"/>
    </xf>
    <xf numFmtId="176" fontId="11" fillId="0" borderId="18" xfId="2" applyNumberFormat="1" applyFont="1" applyBorder="1" applyAlignment="1">
      <alignment horizontal="center" vertical="center"/>
    </xf>
    <xf numFmtId="176" fontId="11" fillId="0" borderId="1" xfId="2" applyNumberFormat="1" applyFont="1" applyBorder="1" applyAlignment="1">
      <alignment horizontal="center" vertical="center"/>
    </xf>
    <xf numFmtId="176" fontId="11" fillId="0" borderId="19" xfId="2" applyNumberFormat="1" applyFont="1" applyBorder="1" applyAlignment="1">
      <alignment horizontal="center" vertical="center"/>
    </xf>
    <xf numFmtId="176" fontId="11" fillId="0" borderId="15" xfId="2" applyNumberFormat="1" applyFont="1" applyBorder="1" applyAlignment="1">
      <alignment horizontal="center" vertical="center"/>
    </xf>
    <xf numFmtId="176" fontId="11" fillId="0" borderId="57" xfId="2" applyNumberFormat="1" applyFont="1" applyBorder="1" applyAlignment="1">
      <alignment horizontal="center" vertical="center"/>
    </xf>
    <xf numFmtId="176" fontId="11" fillId="0" borderId="50" xfId="2" applyNumberFormat="1" applyFont="1" applyBorder="1" applyAlignment="1">
      <alignment horizontal="center" vertical="center"/>
    </xf>
    <xf numFmtId="176" fontId="11" fillId="0" borderId="16" xfId="2" applyNumberFormat="1" applyFont="1" applyBorder="1" applyAlignment="1">
      <alignment horizontal="center" vertical="center"/>
    </xf>
    <xf numFmtId="176" fontId="11" fillId="0" borderId="1" xfId="2" applyNumberFormat="1" applyFont="1" applyBorder="1" applyAlignment="1">
      <alignment vertical="center" shrinkToFit="1"/>
    </xf>
    <xf numFmtId="176" fontId="11" fillId="0" borderId="18" xfId="2" applyNumberFormat="1" applyFont="1" applyBorder="1" applyAlignment="1">
      <alignment vertical="center" wrapText="1" shrinkToFit="1"/>
    </xf>
    <xf numFmtId="176" fontId="11" fillId="0" borderId="19" xfId="2" applyNumberFormat="1" applyFont="1" applyBorder="1" applyAlignment="1">
      <alignment horizontal="center" vertical="center" wrapText="1" shrinkToFit="1"/>
    </xf>
    <xf numFmtId="176" fontId="11" fillId="2" borderId="69" xfId="2" applyNumberFormat="1" applyFont="1" applyFill="1" applyBorder="1" applyAlignment="1">
      <alignment horizontal="distributed" vertical="center"/>
    </xf>
    <xf numFmtId="176" fontId="11" fillId="0" borderId="70" xfId="2" applyNumberFormat="1" applyFont="1" applyBorder="1" applyAlignment="1">
      <alignment vertical="center"/>
    </xf>
    <xf numFmtId="176" fontId="11" fillId="0" borderId="0" xfId="2" applyNumberFormat="1" applyFont="1" applyFill="1" applyBorder="1" applyAlignment="1">
      <alignment horizontal="right" vertical="center"/>
    </xf>
    <xf numFmtId="176" fontId="11" fillId="0" borderId="56" xfId="2" applyNumberFormat="1" applyFont="1" applyFill="1" applyBorder="1" applyAlignment="1">
      <alignment horizontal="right" vertical="center"/>
    </xf>
    <xf numFmtId="176" fontId="11" fillId="0" borderId="14" xfId="2" applyNumberFormat="1" applyFont="1" applyBorder="1" applyAlignment="1">
      <alignment horizontal="right" vertical="center"/>
    </xf>
    <xf numFmtId="176" fontId="11" fillId="0" borderId="23" xfId="2" applyNumberFormat="1" applyFont="1" applyFill="1" applyBorder="1" applyAlignment="1">
      <alignment horizontal="right" vertical="center"/>
    </xf>
    <xf numFmtId="176" fontId="11" fillId="0" borderId="37" xfId="2" applyNumberFormat="1" applyFont="1" applyFill="1" applyBorder="1" applyAlignment="1">
      <alignment horizontal="right" vertical="center"/>
    </xf>
    <xf numFmtId="176" fontId="11" fillId="0" borderId="71" xfId="2" applyNumberFormat="1" applyFont="1" applyFill="1" applyBorder="1" applyAlignment="1">
      <alignment horizontal="right" vertical="center"/>
    </xf>
    <xf numFmtId="176" fontId="11" fillId="0" borderId="40" xfId="2" applyNumberFormat="1" applyFont="1" applyFill="1" applyBorder="1" applyAlignment="1">
      <alignment horizontal="right" vertical="center"/>
    </xf>
    <xf numFmtId="176" fontId="11" fillId="0" borderId="64" xfId="2" applyNumberFormat="1" applyFont="1" applyBorder="1" applyAlignment="1">
      <alignment horizontal="right" vertical="center"/>
    </xf>
    <xf numFmtId="176" fontId="11" fillId="0" borderId="72" xfId="2" applyNumberFormat="1" applyFont="1" applyFill="1" applyBorder="1" applyAlignment="1">
      <alignment horizontal="right" vertical="center"/>
    </xf>
    <xf numFmtId="176" fontId="11" fillId="0" borderId="20" xfId="2" applyNumberFormat="1" applyFont="1" applyFill="1" applyBorder="1" applyAlignment="1">
      <alignment horizontal="right" vertical="center"/>
    </xf>
    <xf numFmtId="176" fontId="11" fillId="0" borderId="52" xfId="2" applyNumberFormat="1" applyFont="1" applyFill="1" applyBorder="1" applyAlignment="1">
      <alignment horizontal="right" vertical="center"/>
    </xf>
    <xf numFmtId="176" fontId="11" fillId="0" borderId="53" xfId="2" applyNumberFormat="1" applyFont="1" applyFill="1" applyBorder="1" applyAlignment="1">
      <alignment horizontal="right" vertical="center"/>
    </xf>
    <xf numFmtId="176" fontId="11" fillId="2" borderId="26" xfId="2" applyNumberFormat="1" applyFont="1" applyFill="1" applyBorder="1" applyAlignment="1">
      <alignment horizontal="distributed" vertical="center"/>
    </xf>
    <xf numFmtId="176" fontId="11" fillId="0" borderId="25" xfId="2" applyNumberFormat="1" applyFont="1" applyBorder="1" applyAlignment="1">
      <alignment vertical="center"/>
    </xf>
    <xf numFmtId="176" fontId="11" fillId="0" borderId="30" xfId="2" applyNumberFormat="1" applyFont="1" applyFill="1" applyBorder="1" applyAlignment="1">
      <alignment horizontal="right" vertical="center"/>
    </xf>
    <xf numFmtId="176" fontId="11" fillId="0" borderId="28" xfId="2" applyNumberFormat="1" applyFont="1" applyFill="1" applyBorder="1" applyAlignment="1">
      <alignment horizontal="right" vertical="center"/>
    </xf>
    <xf numFmtId="176" fontId="11" fillId="0" borderId="61" xfId="2" applyNumberFormat="1" applyFont="1" applyBorder="1" applyAlignment="1">
      <alignment horizontal="right" vertical="center"/>
    </xf>
    <xf numFmtId="176" fontId="11" fillId="0" borderId="60" xfId="2" applyNumberFormat="1" applyFont="1" applyFill="1" applyBorder="1" applyAlignment="1">
      <alignment horizontal="right" vertical="center"/>
    </xf>
    <xf numFmtId="176" fontId="11" fillId="0" borderId="29" xfId="2" applyNumberFormat="1" applyFont="1" applyFill="1" applyBorder="1" applyAlignment="1">
      <alignment horizontal="right" vertical="center"/>
    </xf>
    <xf numFmtId="176" fontId="11" fillId="0" borderId="25" xfId="2" applyNumberFormat="1" applyFont="1" applyFill="1" applyBorder="1" applyAlignment="1">
      <alignment horizontal="right" vertical="center"/>
    </xf>
    <xf numFmtId="176" fontId="11" fillId="2" borderId="25" xfId="2" applyNumberFormat="1" applyFont="1" applyFill="1" applyBorder="1" applyAlignment="1">
      <alignment horizontal="distributed" vertical="center"/>
    </xf>
    <xf numFmtId="176" fontId="11" fillId="0" borderId="58" xfId="2" applyNumberFormat="1" applyFont="1" applyFill="1" applyBorder="1" applyAlignment="1">
      <alignment horizontal="right" vertical="center"/>
    </xf>
    <xf numFmtId="176" fontId="11" fillId="0" borderId="39" xfId="2" applyNumberFormat="1" applyFont="1" applyFill="1" applyBorder="1" applyAlignment="1">
      <alignment horizontal="right" vertical="center"/>
    </xf>
    <xf numFmtId="176" fontId="11" fillId="0" borderId="31" xfId="2" applyNumberFormat="1" applyFont="1" applyFill="1" applyBorder="1" applyAlignment="1">
      <alignment horizontal="distributed" vertical="center"/>
    </xf>
    <xf numFmtId="176" fontId="11" fillId="0" borderId="31" xfId="2" applyNumberFormat="1" applyFont="1" applyFill="1" applyBorder="1" applyAlignment="1">
      <alignment vertical="center"/>
    </xf>
    <xf numFmtId="176" fontId="11" fillId="0" borderId="36" xfId="2" applyNumberFormat="1" applyFont="1" applyFill="1" applyBorder="1" applyAlignment="1">
      <alignment horizontal="right" vertical="center"/>
    </xf>
    <xf numFmtId="176" fontId="11" fillId="0" borderId="34" xfId="2" applyNumberFormat="1" applyFont="1" applyFill="1" applyBorder="1" applyAlignment="1">
      <alignment horizontal="right" vertical="center"/>
    </xf>
    <xf numFmtId="176" fontId="11" fillId="0" borderId="63" xfId="2" applyNumberFormat="1" applyFont="1" applyFill="1" applyBorder="1" applyAlignment="1">
      <alignment horizontal="right" vertical="center"/>
    </xf>
    <xf numFmtId="176" fontId="11" fillId="0" borderId="62" xfId="2" applyNumberFormat="1" applyFont="1" applyFill="1" applyBorder="1" applyAlignment="1">
      <alignment horizontal="right" vertical="center"/>
    </xf>
    <xf numFmtId="176" fontId="11" fillId="0" borderId="35" xfId="2" applyNumberFormat="1" applyFont="1" applyFill="1" applyBorder="1" applyAlignment="1">
      <alignment horizontal="right" vertical="center"/>
    </xf>
    <xf numFmtId="176" fontId="11" fillId="0" borderId="13" xfId="2" applyNumberFormat="1" applyFont="1" applyFill="1" applyBorder="1" applyAlignment="1">
      <alignment horizontal="right" vertical="center"/>
    </xf>
    <xf numFmtId="176" fontId="11" fillId="0" borderId="66" xfId="2" applyNumberFormat="1" applyFont="1" applyFill="1" applyBorder="1" applyAlignment="1">
      <alignment horizontal="right" vertical="center"/>
    </xf>
    <xf numFmtId="176" fontId="11" fillId="0" borderId="65" xfId="2" applyNumberFormat="1" applyFont="1" applyFill="1" applyBorder="1" applyAlignment="1">
      <alignment horizontal="right" vertical="center"/>
    </xf>
    <xf numFmtId="176" fontId="11" fillId="0" borderId="42" xfId="2" applyNumberFormat="1" applyFont="1" applyFill="1" applyBorder="1" applyAlignment="1">
      <alignment horizontal="right" vertical="center"/>
    </xf>
    <xf numFmtId="176" fontId="11" fillId="0" borderId="41" xfId="2" applyNumberFormat="1" applyFont="1" applyFill="1" applyBorder="1" applyAlignment="1">
      <alignment horizontal="right" vertical="center"/>
    </xf>
    <xf numFmtId="176" fontId="11" fillId="0" borderId="63" xfId="2" applyNumberFormat="1" applyFont="1" applyBorder="1" applyAlignment="1">
      <alignment horizontal="right" vertical="center"/>
    </xf>
    <xf numFmtId="176" fontId="11" fillId="2" borderId="20" xfId="2" applyNumberFormat="1" applyFont="1" applyFill="1" applyBorder="1" applyAlignment="1">
      <alignment horizontal="distributed" vertical="center"/>
    </xf>
    <xf numFmtId="176" fontId="11" fillId="0" borderId="38" xfId="2" applyNumberFormat="1" applyFont="1" applyFill="1" applyBorder="1" applyAlignment="1">
      <alignment horizontal="right" vertical="center"/>
    </xf>
    <xf numFmtId="176" fontId="11" fillId="0" borderId="73" xfId="2" applyNumberFormat="1" applyFont="1" applyBorder="1" applyAlignment="1">
      <alignment horizontal="right" vertical="center"/>
    </xf>
    <xf numFmtId="176" fontId="11" fillId="0" borderId="70" xfId="2" applyNumberFormat="1" applyFont="1" applyFill="1" applyBorder="1" applyAlignment="1">
      <alignment horizontal="right" vertical="center"/>
    </xf>
    <xf numFmtId="176" fontId="11" fillId="2" borderId="31" xfId="2" applyNumberFormat="1" applyFont="1" applyFill="1" applyBorder="1" applyAlignment="1">
      <alignment horizontal="distributed" vertical="center"/>
    </xf>
    <xf numFmtId="176" fontId="11" fillId="0" borderId="31" xfId="2" applyNumberFormat="1" applyFont="1" applyBorder="1" applyAlignment="1">
      <alignment vertical="center"/>
    </xf>
    <xf numFmtId="176" fontId="11" fillId="0" borderId="31" xfId="2" applyNumberFormat="1" applyFont="1" applyFill="1" applyBorder="1" applyAlignment="1">
      <alignment horizontal="right" vertical="center"/>
    </xf>
    <xf numFmtId="176" fontId="11" fillId="0" borderId="66" xfId="2" applyNumberFormat="1" applyFont="1" applyBorder="1" applyAlignment="1">
      <alignment horizontal="right" vertical="center"/>
    </xf>
    <xf numFmtId="176" fontId="11" fillId="0" borderId="59" xfId="2" applyNumberFormat="1" applyFont="1" applyFill="1" applyBorder="1" applyAlignment="1">
      <alignment horizontal="right" vertical="center"/>
    </xf>
    <xf numFmtId="176" fontId="11" fillId="2" borderId="41" xfId="2" applyNumberFormat="1" applyFont="1" applyFill="1" applyBorder="1" applyAlignment="1">
      <alignment horizontal="distributed" vertical="center"/>
    </xf>
    <xf numFmtId="176" fontId="11" fillId="0" borderId="43" xfId="2" applyNumberFormat="1" applyFont="1" applyFill="1" applyBorder="1" applyAlignment="1">
      <alignment horizontal="right" vertical="center"/>
    </xf>
    <xf numFmtId="176" fontId="11" fillId="0" borderId="44" xfId="2" applyNumberFormat="1" applyFont="1" applyBorder="1" applyAlignment="1">
      <alignment horizontal="center" vertical="center"/>
    </xf>
    <xf numFmtId="176" fontId="11" fillId="0" borderId="48" xfId="2" applyNumberFormat="1" applyFont="1" applyBorder="1" applyAlignment="1">
      <alignment vertical="center"/>
    </xf>
    <xf numFmtId="176" fontId="11" fillId="0" borderId="5" xfId="2" applyNumberFormat="1" applyFont="1" applyBorder="1" applyAlignment="1">
      <alignment horizontal="right" vertical="center"/>
    </xf>
    <xf numFmtId="176" fontId="11" fillId="0" borderId="46" xfId="2" applyNumberFormat="1" applyFont="1" applyBorder="1" applyAlignment="1">
      <alignment horizontal="right" vertical="center"/>
    </xf>
    <xf numFmtId="176" fontId="11" fillId="0" borderId="51" xfId="2" applyNumberFormat="1" applyFont="1" applyBorder="1" applyAlignment="1">
      <alignment horizontal="right" vertical="center"/>
    </xf>
    <xf numFmtId="176" fontId="11" fillId="0" borderId="67" xfId="2" applyNumberFormat="1" applyFont="1" applyFill="1" applyBorder="1" applyAlignment="1">
      <alignment horizontal="right" vertical="center"/>
    </xf>
    <xf numFmtId="176" fontId="11" fillId="0" borderId="47" xfId="2" applyNumberFormat="1" applyFont="1" applyFill="1" applyBorder="1" applyAlignment="1">
      <alignment horizontal="right" vertical="center"/>
    </xf>
    <xf numFmtId="176" fontId="11" fillId="0" borderId="55" xfId="2" applyNumberFormat="1" applyFont="1" applyFill="1" applyBorder="1" applyAlignment="1">
      <alignment horizontal="right" vertical="center"/>
    </xf>
    <xf numFmtId="176" fontId="11" fillId="0" borderId="46" xfId="2" applyNumberFormat="1" applyFont="1" applyFill="1" applyBorder="1" applyAlignment="1">
      <alignment horizontal="right" vertical="center"/>
    </xf>
    <xf numFmtId="176" fontId="11" fillId="0" borderId="7" xfId="2" applyNumberFormat="1" applyFont="1" applyFill="1" applyBorder="1" applyAlignment="1">
      <alignment horizontal="right" vertical="center"/>
    </xf>
    <xf numFmtId="176" fontId="11" fillId="0" borderId="5" xfId="2" applyNumberFormat="1" applyFont="1" applyFill="1" applyBorder="1" applyAlignment="1">
      <alignment horizontal="right" vertical="center"/>
    </xf>
    <xf numFmtId="176" fontId="11" fillId="0" borderId="20" xfId="2" applyNumberFormat="1" applyFont="1" applyBorder="1" applyAlignment="1">
      <alignment vertical="center"/>
    </xf>
    <xf numFmtId="176" fontId="11" fillId="0" borderId="7" xfId="2" applyNumberFormat="1" applyFont="1" applyBorder="1" applyAlignment="1">
      <alignment vertical="center"/>
    </xf>
    <xf numFmtId="176" fontId="11" fillId="0" borderId="16" xfId="2" applyNumberFormat="1" applyFont="1" applyBorder="1" applyAlignment="1">
      <alignment vertical="center"/>
    </xf>
    <xf numFmtId="178" fontId="11" fillId="0" borderId="44" xfId="2" applyNumberFormat="1" applyFont="1" applyBorder="1" applyAlignment="1">
      <alignment horizontal="center" vertical="center"/>
    </xf>
    <xf numFmtId="176" fontId="11" fillId="0" borderId="67" xfId="2" applyNumberFormat="1" applyFont="1" applyBorder="1" applyAlignment="1">
      <alignment horizontal="right" vertical="center"/>
    </xf>
    <xf numFmtId="176" fontId="11" fillId="0" borderId="47" xfId="2" applyNumberFormat="1" applyFont="1" applyBorder="1" applyAlignment="1">
      <alignment horizontal="right" vertical="center"/>
    </xf>
    <xf numFmtId="176" fontId="11" fillId="0" borderId="48" xfId="2" applyNumberFormat="1" applyFont="1" applyFill="1" applyBorder="1" applyAlignment="1">
      <alignment horizontal="right" vertical="center"/>
    </xf>
    <xf numFmtId="176" fontId="11" fillId="0" borderId="15" xfId="2" applyNumberFormat="1" applyFont="1" applyBorder="1" applyAlignment="1">
      <alignment vertical="center"/>
    </xf>
    <xf numFmtId="176" fontId="11" fillId="0" borderId="1" xfId="2" applyNumberFormat="1" applyFont="1" applyBorder="1" applyAlignment="1">
      <alignment horizontal="right" vertical="center"/>
    </xf>
    <xf numFmtId="176" fontId="11" fillId="0" borderId="1" xfId="2" applyNumberFormat="1" applyFont="1" applyFill="1" applyBorder="1" applyAlignment="1">
      <alignment horizontal="right" vertical="center"/>
    </xf>
    <xf numFmtId="176" fontId="11" fillId="0" borderId="19" xfId="2" applyNumberFormat="1" applyFont="1" applyBorder="1" applyAlignment="1">
      <alignment horizontal="right" vertical="center"/>
    </xf>
    <xf numFmtId="176" fontId="11" fillId="0" borderId="57" xfId="2" applyNumberFormat="1" applyFont="1" applyFill="1" applyBorder="1" applyAlignment="1">
      <alignment horizontal="right" vertical="center"/>
    </xf>
    <xf numFmtId="176" fontId="11" fillId="0" borderId="18" xfId="2" applyNumberFormat="1" applyFont="1" applyFill="1" applyBorder="1" applyAlignment="1">
      <alignment horizontal="right" vertical="center"/>
    </xf>
    <xf numFmtId="176" fontId="11" fillId="0" borderId="0" xfId="2" applyNumberFormat="1" applyFont="1" applyAlignment="1"/>
    <xf numFmtId="176" fontId="10" fillId="0" borderId="0" xfId="2" applyNumberFormat="1" applyFont="1" applyAlignment="1"/>
    <xf numFmtId="176" fontId="11" fillId="0" borderId="0" xfId="2" applyNumberFormat="1" applyFont="1" applyAlignment="1">
      <alignment vertical="center"/>
    </xf>
    <xf numFmtId="176" fontId="10" fillId="0" borderId="0" xfId="2" applyNumberFormat="1" applyFont="1" applyAlignment="1">
      <alignment vertical="center"/>
    </xf>
    <xf numFmtId="176" fontId="6" fillId="0" borderId="0" xfId="2" applyNumberFormat="1" applyFont="1" applyAlignment="1" applyProtection="1">
      <alignment horizontal="distributed" vertical="center"/>
      <protection locked="0"/>
    </xf>
    <xf numFmtId="176" fontId="6" fillId="0" borderId="0" xfId="2" applyNumberFormat="1" applyFont="1" applyAlignment="1">
      <alignment horizontal="distributed" vertical="center"/>
    </xf>
    <xf numFmtId="178" fontId="2" fillId="0" borderId="0" xfId="2" applyNumberFormat="1" applyFont="1" applyAlignment="1">
      <alignment vertical="center"/>
    </xf>
    <xf numFmtId="180" fontId="2" fillId="0" borderId="0" xfId="2" applyNumberFormat="1" applyFont="1" applyAlignment="1">
      <alignment vertical="center"/>
    </xf>
    <xf numFmtId="181" fontId="2" fillId="0" borderId="0" xfId="2" applyNumberFormat="1" applyFont="1" applyAlignment="1">
      <alignment vertical="center"/>
    </xf>
    <xf numFmtId="178" fontId="6" fillId="0" borderId="0" xfId="2" applyNumberFormat="1" applyFont="1" applyAlignment="1">
      <alignment vertical="center"/>
    </xf>
    <xf numFmtId="181" fontId="6" fillId="0" borderId="0" xfId="2" applyNumberFormat="1" applyFont="1" applyAlignment="1">
      <alignment vertical="center"/>
    </xf>
    <xf numFmtId="181" fontId="6" fillId="0" borderId="0" xfId="2" applyNumberFormat="1" applyFont="1" applyAlignment="1">
      <alignment horizontal="center" vertical="center"/>
    </xf>
    <xf numFmtId="178" fontId="8" fillId="0" borderId="0" xfId="2" applyNumberFormat="1" applyFont="1" applyAlignment="1">
      <alignment vertical="center"/>
    </xf>
    <xf numFmtId="180" fontId="8" fillId="0" borderId="0" xfId="2" applyNumberFormat="1" applyFont="1" applyAlignment="1">
      <alignment vertical="center"/>
    </xf>
    <xf numFmtId="181" fontId="8" fillId="0" borderId="0" xfId="2" applyNumberFormat="1" applyFont="1" applyAlignment="1">
      <alignment vertical="center"/>
    </xf>
    <xf numFmtId="181" fontId="6" fillId="0" borderId="0" xfId="2" applyNumberFormat="1" applyFont="1"/>
    <xf numFmtId="178" fontId="1" fillId="0" borderId="0" xfId="2" applyNumberFormat="1" applyFont="1" applyAlignment="1">
      <alignment vertical="top"/>
    </xf>
    <xf numFmtId="178" fontId="9" fillId="0" borderId="0" xfId="2" applyNumberFormat="1" applyFont="1" applyAlignment="1">
      <alignment vertical="top"/>
    </xf>
    <xf numFmtId="180" fontId="6" fillId="0" borderId="0" xfId="2" applyNumberFormat="1" applyFont="1" applyBorder="1" applyAlignment="1">
      <alignment vertical="top"/>
    </xf>
    <xf numFmtId="178" fontId="6" fillId="0" borderId="0" xfId="2" applyNumberFormat="1" applyFont="1" applyBorder="1" applyAlignment="1">
      <alignment vertical="top"/>
    </xf>
    <xf numFmtId="181" fontId="6" fillId="0" borderId="0" xfId="2" applyNumberFormat="1" applyFont="1" applyAlignment="1">
      <alignment vertical="top"/>
    </xf>
    <xf numFmtId="178" fontId="6" fillId="0" borderId="0" xfId="2" applyNumberFormat="1" applyFont="1" applyAlignment="1">
      <alignment horizontal="right" vertical="top"/>
    </xf>
    <xf numFmtId="178" fontId="6" fillId="0" borderId="2" xfId="2" applyNumberFormat="1" applyFont="1" applyBorder="1" applyAlignment="1">
      <alignment horizontal="center" vertical="center"/>
    </xf>
    <xf numFmtId="178" fontId="6" fillId="0" borderId="6" xfId="2" applyNumberFormat="1" applyFont="1" applyBorder="1" applyAlignment="1">
      <alignment horizontal="center" vertical="center"/>
    </xf>
    <xf numFmtId="178" fontId="6" fillId="0" borderId="3" xfId="2" applyNumberFormat="1" applyFont="1" applyBorder="1" applyAlignment="1">
      <alignment horizontal="center" vertical="center"/>
    </xf>
    <xf numFmtId="178" fontId="6" fillId="0" borderId="5" xfId="2" applyNumberFormat="1" applyFont="1" applyBorder="1" applyAlignment="1">
      <alignment horizontal="center" vertical="center"/>
    </xf>
    <xf numFmtId="178" fontId="6" fillId="0" borderId="68" xfId="2" applyNumberFormat="1" applyFont="1" applyBorder="1" applyAlignment="1">
      <alignment horizontal="center" vertical="center"/>
    </xf>
    <xf numFmtId="178" fontId="6" fillId="0" borderId="23" xfId="2" applyNumberFormat="1" applyFont="1" applyFill="1" applyBorder="1" applyAlignment="1">
      <alignment horizontal="distributed" vertical="center"/>
    </xf>
    <xf numFmtId="178" fontId="6" fillId="2" borderId="3" xfId="2" applyNumberFormat="1" applyFont="1" applyFill="1" applyBorder="1" applyAlignment="1">
      <alignment horizontal="left" vertical="center"/>
    </xf>
    <xf numFmtId="181" fontId="6" fillId="2" borderId="4" xfId="2" applyNumberFormat="1" applyFont="1" applyFill="1" applyBorder="1" applyAlignment="1">
      <alignment horizontal="left" vertical="center"/>
    </xf>
    <xf numFmtId="181" fontId="6" fillId="2" borderId="6" xfId="2" applyNumberFormat="1" applyFont="1" applyFill="1" applyBorder="1" applyAlignment="1">
      <alignment horizontal="left" vertical="center"/>
    </xf>
    <xf numFmtId="178" fontId="6" fillId="0" borderId="4" xfId="2" applyNumberFormat="1" applyFont="1" applyBorder="1" applyAlignment="1">
      <alignment horizontal="center" vertical="center"/>
    </xf>
    <xf numFmtId="181" fontId="6" fillId="0" borderId="4" xfId="2" applyNumberFormat="1" applyFont="1" applyBorder="1" applyAlignment="1">
      <alignment horizontal="distributed" vertical="center"/>
    </xf>
    <xf numFmtId="181" fontId="6" fillId="0" borderId="4" xfId="2" applyNumberFormat="1" applyFont="1" applyBorder="1" applyAlignment="1">
      <alignment horizontal="left" vertical="center"/>
    </xf>
    <xf numFmtId="178" fontId="6" fillId="0" borderId="7" xfId="2" applyNumberFormat="1" applyFont="1" applyBorder="1" applyAlignment="1">
      <alignment vertical="center"/>
    </xf>
    <xf numFmtId="178" fontId="6" fillId="0" borderId="24" xfId="2" applyNumberFormat="1" applyFont="1" applyBorder="1" applyAlignment="1">
      <alignment vertical="center"/>
    </xf>
    <xf numFmtId="178" fontId="6" fillId="0" borderId="24" xfId="2" applyNumberFormat="1" applyFont="1" applyBorder="1" applyAlignment="1">
      <alignment horizontal="center" vertical="center"/>
    </xf>
    <xf numFmtId="178" fontId="6" fillId="0" borderId="71" xfId="2" applyNumberFormat="1" applyFont="1" applyBorder="1" applyAlignment="1">
      <alignment horizontal="center" vertical="center" wrapText="1"/>
    </xf>
    <xf numFmtId="178" fontId="6" fillId="0" borderId="3" xfId="2" applyNumberFormat="1" applyFont="1" applyFill="1" applyBorder="1" applyAlignment="1">
      <alignment vertical="center"/>
    </xf>
    <xf numFmtId="180" fontId="6" fillId="0" borderId="74" xfId="2" applyNumberFormat="1" applyFont="1" applyBorder="1" applyAlignment="1">
      <alignment horizontal="distributed" vertical="center"/>
    </xf>
    <xf numFmtId="178" fontId="6" fillId="0" borderId="3" xfId="2" applyNumberFormat="1" applyFont="1" applyBorder="1" applyAlignment="1">
      <alignment vertical="center"/>
    </xf>
    <xf numFmtId="181" fontId="6" fillId="0" borderId="74" xfId="2" applyNumberFormat="1" applyFont="1" applyBorder="1" applyAlignment="1">
      <alignment horizontal="distributed" vertical="center"/>
    </xf>
    <xf numFmtId="178" fontId="6" fillId="0" borderId="7" xfId="2" applyNumberFormat="1" applyFont="1" applyBorder="1" applyAlignment="1">
      <alignment horizontal="distributed" vertical="center" wrapText="1"/>
    </xf>
    <xf numFmtId="181" fontId="6" fillId="0" borderId="3" xfId="2" applyNumberFormat="1" applyFont="1" applyBorder="1" applyAlignment="1">
      <alignment vertical="center" shrinkToFit="1"/>
    </xf>
    <xf numFmtId="181" fontId="6" fillId="0" borderId="74" xfId="2" applyNumberFormat="1" applyFont="1" applyBorder="1" applyAlignment="1">
      <alignment horizontal="center" vertical="center"/>
    </xf>
    <xf numFmtId="0" fontId="6" fillId="0" borderId="3" xfId="2" applyFont="1" applyBorder="1" applyAlignment="1">
      <alignment vertical="center"/>
    </xf>
    <xf numFmtId="181" fontId="6" fillId="0" borderId="74" xfId="2" applyNumberFormat="1" applyFont="1" applyBorder="1" applyAlignment="1">
      <alignment vertical="center" shrinkToFit="1"/>
    </xf>
    <xf numFmtId="178" fontId="6" fillId="0" borderId="0" xfId="2" applyNumberFormat="1" applyFont="1" applyBorder="1" applyAlignment="1">
      <alignment horizontal="distributed" vertical="center"/>
    </xf>
    <xf numFmtId="178" fontId="6" fillId="0" borderId="7" xfId="2" applyNumberFormat="1" applyFont="1" applyBorder="1" applyAlignment="1">
      <alignment horizontal="distributed" vertical="center" shrinkToFit="1"/>
    </xf>
    <xf numFmtId="178" fontId="6" fillId="0" borderId="7" xfId="2" applyNumberFormat="1" applyFont="1" applyBorder="1" applyAlignment="1">
      <alignment horizontal="center" vertical="center" shrinkToFit="1"/>
    </xf>
    <xf numFmtId="178" fontId="6" fillId="0" borderId="71" xfId="2" applyNumberFormat="1" applyFont="1" applyBorder="1" applyAlignment="1">
      <alignment horizontal="center" vertical="center" shrinkToFit="1"/>
    </xf>
    <xf numFmtId="180" fontId="6" fillId="0" borderId="22" xfId="2" applyNumberFormat="1" applyFont="1" applyBorder="1" applyAlignment="1">
      <alignment horizontal="center" vertical="center"/>
    </xf>
    <xf numFmtId="178" fontId="6" fillId="0" borderId="23" xfId="2" applyNumberFormat="1" applyFont="1" applyBorder="1" applyAlignment="1">
      <alignment horizontal="distributed" vertical="center"/>
    </xf>
    <xf numFmtId="181" fontId="6" fillId="0" borderId="14" xfId="2" applyNumberFormat="1" applyFont="1" applyBorder="1" applyAlignment="1">
      <alignment horizontal="center" vertical="center"/>
    </xf>
    <xf numFmtId="181" fontId="6" fillId="0" borderId="23" xfId="2" applyNumberFormat="1" applyFont="1" applyBorder="1" applyAlignment="1">
      <alignment horizontal="distributed" vertical="center"/>
    </xf>
    <xf numFmtId="181" fontId="6" fillId="0" borderId="14" xfId="2" applyNumberFormat="1" applyFont="1" applyBorder="1" applyAlignment="1">
      <alignment horizontal="center" vertical="center" shrinkToFit="1"/>
    </xf>
    <xf numFmtId="178" fontId="6" fillId="0" borderId="55" xfId="2" applyNumberFormat="1" applyFont="1" applyBorder="1" applyAlignment="1">
      <alignment horizontal="distributed" vertical="center"/>
    </xf>
    <xf numFmtId="178" fontId="6" fillId="0" borderId="55" xfId="2" applyNumberFormat="1" applyFont="1" applyBorder="1" applyAlignment="1">
      <alignment horizontal="distributed" vertical="center" shrinkToFit="1"/>
    </xf>
    <xf numFmtId="180" fontId="10" fillId="0" borderId="50" xfId="2" applyNumberFormat="1" applyFont="1" applyBorder="1" applyAlignment="1">
      <alignment horizontal="right" vertical="center" wrapText="1"/>
    </xf>
    <xf numFmtId="178" fontId="6" fillId="0" borderId="15" xfId="2" applyNumberFormat="1" applyFont="1" applyBorder="1" applyAlignment="1">
      <alignment horizontal="distributed" vertical="center"/>
    </xf>
    <xf numFmtId="180" fontId="10" fillId="0" borderId="19" xfId="2" applyNumberFormat="1" applyFont="1" applyBorder="1" applyAlignment="1">
      <alignment horizontal="right" vertical="center" wrapText="1"/>
    </xf>
    <xf numFmtId="178" fontId="10" fillId="0" borderId="16" xfId="2" quotePrefix="1" applyNumberFormat="1" applyFont="1" applyBorder="1" applyAlignment="1">
      <alignment horizontal="center" vertical="center" wrapText="1"/>
    </xf>
    <xf numFmtId="181" fontId="6" fillId="0" borderId="17" xfId="2" applyNumberFormat="1" applyFont="1" applyBorder="1" applyAlignment="1">
      <alignment horizontal="center" vertical="center" wrapText="1"/>
    </xf>
    <xf numFmtId="181" fontId="10" fillId="0" borderId="19" xfId="2" applyNumberFormat="1" applyFont="1" applyBorder="1" applyAlignment="1">
      <alignment horizontal="right" vertical="center" wrapText="1"/>
    </xf>
    <xf numFmtId="178" fontId="6" fillId="0" borderId="57" xfId="2" applyNumberFormat="1" applyFont="1" applyBorder="1" applyAlignment="1">
      <alignment vertical="center" shrinkToFit="1"/>
    </xf>
    <xf numFmtId="178" fontId="6" fillId="0" borderId="57" xfId="2" applyNumberFormat="1" applyFont="1" applyBorder="1" applyAlignment="1">
      <alignment horizontal="distributed" vertical="center"/>
    </xf>
    <xf numFmtId="178" fontId="6" fillId="0" borderId="57" xfId="2" applyNumberFormat="1" applyFont="1" applyBorder="1" applyAlignment="1">
      <alignment vertical="center"/>
    </xf>
    <xf numFmtId="178" fontId="10" fillId="0" borderId="1" xfId="2" quotePrefix="1" applyNumberFormat="1" applyFont="1" applyBorder="1" applyAlignment="1">
      <alignment horizontal="center" vertical="center"/>
    </xf>
    <xf numFmtId="178" fontId="6" fillId="0" borderId="16" xfId="2" applyNumberFormat="1" applyFont="1" applyBorder="1" applyAlignment="1">
      <alignment horizontal="distributed" vertical="center"/>
    </xf>
    <xf numFmtId="178" fontId="10" fillId="0" borderId="49" xfId="2" quotePrefix="1" applyNumberFormat="1" applyFont="1" applyBorder="1" applyAlignment="1">
      <alignment horizontal="center" vertical="center"/>
    </xf>
    <xf numFmtId="178" fontId="6" fillId="0" borderId="16" xfId="2" applyNumberFormat="1" applyFont="1" applyBorder="1" applyAlignment="1">
      <alignment horizontal="center" vertical="center"/>
    </xf>
    <xf numFmtId="178" fontId="6" fillId="0" borderId="17" xfId="2" applyNumberFormat="1" applyFont="1" applyBorder="1" applyAlignment="1">
      <alignment horizontal="center" vertical="center" wrapText="1"/>
    </xf>
    <xf numFmtId="178" fontId="6" fillId="2" borderId="69" xfId="2" applyNumberFormat="1" applyFont="1" applyFill="1" applyBorder="1" applyAlignment="1">
      <alignment horizontal="distributed" vertical="center"/>
    </xf>
    <xf numFmtId="176" fontId="6" fillId="0" borderId="72" xfId="2" applyNumberFormat="1" applyFont="1" applyBorder="1" applyAlignment="1">
      <alignment horizontal="right" vertical="center"/>
    </xf>
    <xf numFmtId="180" fontId="6" fillId="0" borderId="54" xfId="2" applyNumberFormat="1" applyFont="1" applyBorder="1" applyAlignment="1">
      <alignment horizontal="right" vertical="center"/>
    </xf>
    <xf numFmtId="181" fontId="6" fillId="0" borderId="10" xfId="2" applyNumberFormat="1" applyFont="1" applyBorder="1" applyAlignment="1">
      <alignment horizontal="right" vertical="center"/>
    </xf>
    <xf numFmtId="176" fontId="6" fillId="0" borderId="74" xfId="2" applyNumberFormat="1" applyFont="1" applyBorder="1" applyAlignment="1">
      <alignment horizontal="right" vertical="center"/>
    </xf>
    <xf numFmtId="178" fontId="6" fillId="0" borderId="21" xfId="2" applyNumberFormat="1" applyFont="1" applyBorder="1" applyAlignment="1">
      <alignment horizontal="right" vertical="center"/>
    </xf>
    <xf numFmtId="178" fontId="6" fillId="0" borderId="72" xfId="2" applyNumberFormat="1" applyFont="1" applyBorder="1" applyAlignment="1">
      <alignment horizontal="right" vertical="center"/>
    </xf>
    <xf numFmtId="181" fontId="6" fillId="0" borderId="73" xfId="2" applyNumberFormat="1" applyFont="1" applyBorder="1" applyAlignment="1">
      <alignment horizontal="right" vertical="center"/>
    </xf>
    <xf numFmtId="176" fontId="6" fillId="0" borderId="7" xfId="2" applyNumberFormat="1" applyFont="1" applyBorder="1" applyAlignment="1">
      <alignment horizontal="right" vertical="center"/>
    </xf>
    <xf numFmtId="178" fontId="6" fillId="0" borderId="70" xfId="2" applyNumberFormat="1" applyFont="1" applyBorder="1" applyAlignment="1">
      <alignment horizontal="right" vertical="center"/>
    </xf>
    <xf numFmtId="178" fontId="13" fillId="0" borderId="0" xfId="2" applyNumberFormat="1" applyFont="1" applyAlignment="1">
      <alignment vertical="center"/>
    </xf>
    <xf numFmtId="178" fontId="6" fillId="0" borderId="75" xfId="2" applyNumberFormat="1" applyFont="1" applyBorder="1" applyAlignment="1">
      <alignment horizontal="right" vertical="center"/>
    </xf>
    <xf numFmtId="178" fontId="6" fillId="2" borderId="26" xfId="2" applyNumberFormat="1" applyFont="1" applyFill="1" applyBorder="1" applyAlignment="1">
      <alignment horizontal="distributed" vertical="center"/>
    </xf>
    <xf numFmtId="176" fontId="6" fillId="0" borderId="60" xfId="2" applyNumberFormat="1" applyFont="1" applyBorder="1" applyAlignment="1">
      <alignment horizontal="right" vertical="center"/>
    </xf>
    <xf numFmtId="180" fontId="6" fillId="0" borderId="29" xfId="2" applyNumberFormat="1" applyFont="1" applyBorder="1" applyAlignment="1">
      <alignment horizontal="right" vertical="center"/>
    </xf>
    <xf numFmtId="181" fontId="6" fillId="0" borderId="61" xfId="2" applyNumberFormat="1" applyFont="1" applyBorder="1" applyAlignment="1">
      <alignment horizontal="right" vertical="center"/>
    </xf>
    <xf numFmtId="176" fontId="6" fillId="0" borderId="76" xfId="2" applyNumberFormat="1" applyFont="1" applyBorder="1" applyAlignment="1">
      <alignment horizontal="right" vertical="center"/>
    </xf>
    <xf numFmtId="178" fontId="6" fillId="0" borderId="27" xfId="2" applyNumberFormat="1" applyFont="1" applyBorder="1" applyAlignment="1">
      <alignment horizontal="right" vertical="center"/>
    </xf>
    <xf numFmtId="178" fontId="6" fillId="0" borderId="60" xfId="2" applyNumberFormat="1" applyFont="1" applyBorder="1" applyAlignment="1">
      <alignment horizontal="right" vertical="center"/>
    </xf>
    <xf numFmtId="176" fontId="6" fillId="0" borderId="25" xfId="2" applyNumberFormat="1" applyFont="1" applyBorder="1" applyAlignment="1">
      <alignment horizontal="right" vertical="center"/>
    </xf>
    <xf numFmtId="180" fontId="6" fillId="0" borderId="39" xfId="2" applyNumberFormat="1" applyFont="1" applyBorder="1" applyAlignment="1">
      <alignment horizontal="right" vertical="center"/>
    </xf>
    <xf numFmtId="181" fontId="6" fillId="0" borderId="64" xfId="2" applyNumberFormat="1" applyFont="1" applyBorder="1" applyAlignment="1">
      <alignment horizontal="right" vertical="center"/>
    </xf>
    <xf numFmtId="176" fontId="6" fillId="0" borderId="62" xfId="2" applyNumberFormat="1" applyFont="1" applyBorder="1" applyAlignment="1">
      <alignment horizontal="right" vertical="center"/>
    </xf>
    <xf numFmtId="180" fontId="6" fillId="0" borderId="35" xfId="2" applyNumberFormat="1" applyFont="1" applyBorder="1" applyAlignment="1">
      <alignment horizontal="right" vertical="center"/>
    </xf>
    <xf numFmtId="181" fontId="6" fillId="0" borderId="63" xfId="2" applyNumberFormat="1" applyFont="1" applyBorder="1" applyAlignment="1">
      <alignment horizontal="right" vertical="center"/>
    </xf>
    <xf numFmtId="176" fontId="6" fillId="0" borderId="77" xfId="2" applyNumberFormat="1" applyFont="1" applyBorder="1" applyAlignment="1">
      <alignment horizontal="right" vertical="center"/>
    </xf>
    <xf numFmtId="178" fontId="6" fillId="0" borderId="33" xfId="2" applyNumberFormat="1" applyFont="1" applyBorder="1" applyAlignment="1">
      <alignment horizontal="right" vertical="center"/>
    </xf>
    <xf numFmtId="178" fontId="6" fillId="0" borderId="62" xfId="2" applyNumberFormat="1" applyFont="1" applyBorder="1" applyAlignment="1">
      <alignment horizontal="right" vertical="center"/>
    </xf>
    <xf numFmtId="181" fontId="6" fillId="0" borderId="66" xfId="2" applyNumberFormat="1" applyFont="1" applyBorder="1" applyAlignment="1">
      <alignment horizontal="right" vertical="center"/>
    </xf>
    <xf numFmtId="178" fontId="6" fillId="0" borderId="65" xfId="2" applyNumberFormat="1" applyFont="1" applyBorder="1" applyAlignment="1">
      <alignment horizontal="right" vertical="center"/>
    </xf>
    <xf numFmtId="178" fontId="6" fillId="0" borderId="12" xfId="2" applyNumberFormat="1" applyFont="1" applyBorder="1" applyAlignment="1">
      <alignment horizontal="right" vertical="center"/>
    </xf>
    <xf numFmtId="176" fontId="6" fillId="0" borderId="41" xfId="2" applyNumberFormat="1" applyFont="1" applyBorder="1" applyAlignment="1">
      <alignment horizontal="right" vertical="center"/>
    </xf>
    <xf numFmtId="176" fontId="6" fillId="0" borderId="70" xfId="2" applyNumberFormat="1" applyFont="1" applyBorder="1" applyAlignment="1">
      <alignment horizontal="right" vertical="center"/>
    </xf>
    <xf numFmtId="178" fontId="6" fillId="0" borderId="21" xfId="2" applyNumberFormat="1" applyFont="1" applyFill="1" applyBorder="1" applyAlignment="1">
      <alignment horizontal="right" vertical="center"/>
    </xf>
    <xf numFmtId="178" fontId="6" fillId="0" borderId="58" xfId="2" applyNumberFormat="1" applyFont="1" applyBorder="1" applyAlignment="1">
      <alignment horizontal="right" vertical="center"/>
    </xf>
    <xf numFmtId="178" fontId="6" fillId="0" borderId="60" xfId="2" applyNumberFormat="1" applyFont="1" applyFill="1" applyBorder="1" applyAlignment="1">
      <alignment horizontal="right" vertical="center"/>
    </xf>
    <xf numFmtId="176" fontId="6" fillId="0" borderId="31" xfId="2" applyNumberFormat="1" applyFont="1" applyBorder="1" applyAlignment="1">
      <alignment horizontal="right" vertical="center"/>
    </xf>
    <xf numFmtId="178" fontId="6" fillId="0" borderId="72" xfId="2" applyNumberFormat="1" applyFont="1" applyFill="1" applyBorder="1" applyAlignment="1">
      <alignment horizontal="right" vertical="center"/>
    </xf>
    <xf numFmtId="176" fontId="6" fillId="0" borderId="20" xfId="2" applyNumberFormat="1" applyFont="1" applyBorder="1" applyAlignment="1">
      <alignment horizontal="right" vertical="center"/>
    </xf>
    <xf numFmtId="180" fontId="11" fillId="0" borderId="42" xfId="2" applyNumberFormat="1" applyFont="1" applyBorder="1" applyAlignment="1">
      <alignment horizontal="right" vertical="center"/>
    </xf>
    <xf numFmtId="178" fontId="6" fillId="0" borderId="62" xfId="2" applyNumberFormat="1" applyFont="1" applyFill="1" applyBorder="1" applyAlignment="1">
      <alignment horizontal="right" vertical="center"/>
    </xf>
    <xf numFmtId="178" fontId="6" fillId="0" borderId="17" xfId="2" applyNumberFormat="1" applyFont="1" applyBorder="1" applyAlignment="1">
      <alignment horizontal="right" vertical="center"/>
    </xf>
    <xf numFmtId="176" fontId="6" fillId="0" borderId="67" xfId="2" applyNumberFormat="1" applyFont="1" applyBorder="1" applyAlignment="1">
      <alignment horizontal="right" vertical="center"/>
    </xf>
    <xf numFmtId="180" fontId="6" fillId="0" borderId="47" xfId="2" applyNumberFormat="1" applyFont="1" applyBorder="1" applyAlignment="1">
      <alignment horizontal="right" vertical="center"/>
    </xf>
    <xf numFmtId="176" fontId="6" fillId="0" borderId="44" xfId="2" applyNumberFormat="1" applyFont="1" applyBorder="1" applyAlignment="1">
      <alignment horizontal="right" vertical="center"/>
    </xf>
    <xf numFmtId="181" fontId="6" fillId="0" borderId="51" xfId="2" applyNumberFormat="1" applyFont="1" applyBorder="1" applyAlignment="1">
      <alignment horizontal="right" vertical="center"/>
    </xf>
    <xf numFmtId="176" fontId="6" fillId="0" borderId="68" xfId="2" applyNumberFormat="1" applyFont="1" applyBorder="1" applyAlignment="1">
      <alignment horizontal="right" vertical="center"/>
    </xf>
    <xf numFmtId="178" fontId="6" fillId="0" borderId="45" xfId="2" applyNumberFormat="1" applyFont="1" applyBorder="1" applyAlignment="1">
      <alignment horizontal="right" vertical="center"/>
    </xf>
    <xf numFmtId="178" fontId="6" fillId="0" borderId="55" xfId="2" applyNumberFormat="1" applyFont="1" applyBorder="1" applyAlignment="1">
      <alignment horizontal="right" vertical="center"/>
    </xf>
    <xf numFmtId="181" fontId="6" fillId="0" borderId="14" xfId="2" applyNumberFormat="1" applyFont="1" applyBorder="1" applyAlignment="1">
      <alignment horizontal="right" vertical="center"/>
    </xf>
    <xf numFmtId="176" fontId="6" fillId="0" borderId="48" xfId="2" applyNumberFormat="1" applyFont="1" applyBorder="1" applyAlignment="1">
      <alignment horizontal="right" vertical="center"/>
    </xf>
    <xf numFmtId="178" fontId="6" fillId="0" borderId="74" xfId="2" applyNumberFormat="1" applyFont="1" applyBorder="1" applyAlignment="1">
      <alignment horizontal="right" vertical="center"/>
    </xf>
    <xf numFmtId="178" fontId="11" fillId="0" borderId="44" xfId="2" applyNumberFormat="1" applyFont="1" applyBorder="1" applyAlignment="1">
      <alignment horizontal="right" vertical="center"/>
    </xf>
    <xf numFmtId="178" fontId="11" fillId="0" borderId="52" xfId="2" applyNumberFormat="1" applyFont="1" applyBorder="1" applyAlignment="1">
      <alignment horizontal="right" vertical="center"/>
    </xf>
    <xf numFmtId="178" fontId="6" fillId="0" borderId="53" xfId="2" applyNumberFormat="1" applyFont="1" applyBorder="1" applyAlignment="1">
      <alignment horizontal="right" vertical="center"/>
    </xf>
    <xf numFmtId="178" fontId="6" fillId="0" borderId="10" xfId="2" applyNumberFormat="1" applyFont="1" applyBorder="1" applyAlignment="1">
      <alignment horizontal="right" vertical="center"/>
    </xf>
    <xf numFmtId="176" fontId="6" fillId="0" borderId="69" xfId="2" applyNumberFormat="1" applyFont="1" applyBorder="1" applyAlignment="1">
      <alignment horizontal="right" vertical="center"/>
    </xf>
    <xf numFmtId="176" fontId="6" fillId="0" borderId="78" xfId="2" applyNumberFormat="1" applyFont="1" applyBorder="1" applyAlignment="1">
      <alignment horizontal="right" vertical="center"/>
    </xf>
    <xf numFmtId="178" fontId="6" fillId="0" borderId="8" xfId="2" applyNumberFormat="1" applyFont="1" applyBorder="1" applyAlignment="1">
      <alignment horizontal="right" vertical="center"/>
    </xf>
    <xf numFmtId="178" fontId="6" fillId="0" borderId="37" xfId="2" applyNumberFormat="1" applyFont="1" applyBorder="1" applyAlignment="1">
      <alignment horizontal="right" vertical="center"/>
    </xf>
    <xf numFmtId="178" fontId="6" fillId="0" borderId="73" xfId="2" applyNumberFormat="1" applyFont="1" applyBorder="1" applyAlignment="1">
      <alignment horizontal="right" vertical="center"/>
    </xf>
    <xf numFmtId="178" fontId="6" fillId="0" borderId="69" xfId="2" applyNumberFormat="1" applyFont="1" applyBorder="1" applyAlignment="1">
      <alignment horizontal="right" vertical="center"/>
    </xf>
    <xf numFmtId="176" fontId="6" fillId="0" borderId="23" xfId="2" applyNumberFormat="1" applyFont="1" applyBorder="1" applyAlignment="1">
      <alignment horizontal="right" vertical="center"/>
    </xf>
    <xf numFmtId="176" fontId="6" fillId="0" borderId="24" xfId="2" applyNumberFormat="1" applyFont="1" applyBorder="1" applyAlignment="1">
      <alignment horizontal="right" vertical="center"/>
    </xf>
    <xf numFmtId="178" fontId="6" fillId="0" borderId="71" xfId="2" applyNumberFormat="1" applyFont="1" applyBorder="1" applyAlignment="1">
      <alignment horizontal="right" vertical="center"/>
    </xf>
    <xf numFmtId="178" fontId="6" fillId="0" borderId="32" xfId="2" applyNumberFormat="1" applyFont="1" applyBorder="1" applyAlignment="1">
      <alignment horizontal="right" vertical="center"/>
    </xf>
    <xf numFmtId="176" fontId="6" fillId="0" borderId="58" xfId="2" applyNumberFormat="1" applyFont="1" applyBorder="1" applyAlignment="1">
      <alignment horizontal="right" vertical="center"/>
    </xf>
    <xf numFmtId="176" fontId="6" fillId="0" borderId="57" xfId="2" applyNumberFormat="1" applyFont="1" applyBorder="1" applyAlignment="1">
      <alignment horizontal="right" vertical="center"/>
    </xf>
    <xf numFmtId="176" fontId="6" fillId="0" borderId="49" xfId="2" applyNumberFormat="1" applyFont="1" applyBorder="1" applyAlignment="1">
      <alignment horizontal="right" vertical="center"/>
    </xf>
    <xf numFmtId="176" fontId="6" fillId="0" borderId="16" xfId="2" applyNumberFormat="1" applyFont="1" applyBorder="1" applyAlignment="1">
      <alignment horizontal="right" vertical="center"/>
    </xf>
    <xf numFmtId="178" fontId="6" fillId="0" borderId="15" xfId="2" applyNumberFormat="1" applyFont="1" applyBorder="1" applyAlignment="1">
      <alignment horizontal="right" vertical="center"/>
    </xf>
    <xf numFmtId="180" fontId="6" fillId="0" borderId="47" xfId="2" applyNumberFormat="1" applyFont="1" applyBorder="1" applyAlignment="1">
      <alignment vertical="center"/>
    </xf>
    <xf numFmtId="181" fontId="6" fillId="0" borderId="51" xfId="2" applyNumberFormat="1" applyFont="1" applyBorder="1" applyAlignment="1">
      <alignment vertical="center"/>
    </xf>
    <xf numFmtId="178" fontId="6" fillId="0" borderId="67" xfId="2" applyNumberFormat="1" applyFont="1" applyBorder="1" applyAlignment="1">
      <alignment horizontal="right" vertical="center"/>
    </xf>
    <xf numFmtId="178" fontId="6" fillId="0" borderId="45" xfId="2" applyNumberFormat="1" applyFont="1" applyBorder="1" applyAlignment="1">
      <alignment vertical="center"/>
    </xf>
    <xf numFmtId="178" fontId="6" fillId="0" borderId="74" xfId="2" applyNumberFormat="1" applyFont="1" applyBorder="1" applyAlignment="1">
      <alignment vertical="center"/>
    </xf>
    <xf numFmtId="178" fontId="6" fillId="0" borderId="15" xfId="2" applyNumberFormat="1" applyFont="1" applyBorder="1" applyAlignment="1">
      <alignment horizontal="center" vertical="center"/>
    </xf>
    <xf numFmtId="180" fontId="6" fillId="0" borderId="50" xfId="2" applyNumberFormat="1" applyFont="1" applyBorder="1" applyAlignment="1">
      <alignment vertical="center"/>
    </xf>
    <xf numFmtId="176" fontId="6" fillId="0" borderId="15" xfId="2" applyNumberFormat="1" applyFont="1" applyBorder="1" applyAlignment="1">
      <alignment horizontal="right" vertical="center"/>
    </xf>
    <xf numFmtId="178" fontId="6" fillId="0" borderId="48" xfId="2" applyNumberFormat="1" applyFont="1" applyBorder="1" applyAlignment="1">
      <alignment vertical="center"/>
    </xf>
    <xf numFmtId="178" fontId="11" fillId="0" borderId="48" xfId="2" applyNumberFormat="1" applyFont="1" applyBorder="1" applyAlignment="1">
      <alignment horizontal="right" vertical="center"/>
    </xf>
    <xf numFmtId="178" fontId="11" fillId="0" borderId="45" xfId="2" applyNumberFormat="1" applyFont="1" applyBorder="1" applyAlignment="1">
      <alignment horizontal="right" vertical="center"/>
    </xf>
    <xf numFmtId="180" fontId="6" fillId="0" borderId="0" xfId="2" applyNumberFormat="1" applyFont="1" applyAlignment="1"/>
    <xf numFmtId="181" fontId="6" fillId="0" borderId="0" xfId="2" applyNumberFormat="1" applyFont="1" applyAlignment="1"/>
    <xf numFmtId="178" fontId="6" fillId="0" borderId="0" xfId="2" applyNumberFormat="1" applyFont="1" applyAlignment="1">
      <alignment horizontal="left" vertical="center"/>
    </xf>
    <xf numFmtId="180" fontId="6" fillId="0" borderId="0" xfId="2" applyNumberFormat="1" applyFont="1" applyAlignment="1">
      <alignment vertical="center"/>
    </xf>
    <xf numFmtId="178" fontId="14" fillId="0" borderId="0" xfId="2" applyNumberFormat="1" applyFont="1" applyFill="1" applyAlignment="1">
      <alignment vertical="center"/>
    </xf>
    <xf numFmtId="178" fontId="8" fillId="0" borderId="0" xfId="2" applyNumberFormat="1" applyFont="1" applyFill="1" applyAlignment="1">
      <alignment vertical="center"/>
    </xf>
    <xf numFmtId="181" fontId="8" fillId="0" borderId="0" xfId="2" applyNumberFormat="1" applyFont="1" applyFill="1" applyAlignment="1">
      <alignment vertical="center"/>
    </xf>
    <xf numFmtId="178" fontId="6" fillId="0" borderId="0" xfId="2" applyNumberFormat="1" applyFont="1" applyFill="1" applyAlignment="1">
      <alignment vertical="center"/>
    </xf>
    <xf numFmtId="181" fontId="6" fillId="0" borderId="0" xfId="2" applyNumberFormat="1" applyFont="1" applyFill="1" applyAlignment="1">
      <alignment vertical="center"/>
    </xf>
    <xf numFmtId="181" fontId="6" fillId="0" borderId="0" xfId="2" applyNumberFormat="1" applyFont="1" applyFill="1"/>
    <xf numFmtId="178" fontId="1" fillId="0" borderId="0" xfId="2" applyNumberFormat="1" applyFont="1" applyFill="1" applyAlignment="1">
      <alignment vertical="top"/>
    </xf>
    <xf numFmtId="178" fontId="8" fillId="0" borderId="0" xfId="2" applyNumberFormat="1" applyFont="1" applyFill="1" applyAlignment="1">
      <alignment vertical="top"/>
    </xf>
    <xf numFmtId="178" fontId="9" fillId="0" borderId="0" xfId="2" applyNumberFormat="1" applyFont="1" applyFill="1" applyAlignment="1">
      <alignment vertical="top"/>
    </xf>
    <xf numFmtId="178" fontId="6" fillId="0" borderId="0" xfId="2" applyNumberFormat="1" applyFont="1" applyFill="1" applyBorder="1" applyAlignment="1">
      <alignment vertical="top"/>
    </xf>
    <xf numFmtId="181" fontId="6" fillId="0" borderId="0" xfId="2" applyNumberFormat="1" applyFont="1" applyFill="1" applyAlignment="1">
      <alignment vertical="top"/>
    </xf>
    <xf numFmtId="178" fontId="6" fillId="0" borderId="0" xfId="2" applyNumberFormat="1" applyFont="1" applyFill="1" applyAlignment="1">
      <alignment vertical="top"/>
    </xf>
    <xf numFmtId="178" fontId="6" fillId="0" borderId="0" xfId="2" applyNumberFormat="1" applyFont="1" applyFill="1" applyAlignment="1">
      <alignment horizontal="right" vertical="top"/>
    </xf>
    <xf numFmtId="176" fontId="6" fillId="0" borderId="2" xfId="2" applyNumberFormat="1" applyFont="1" applyFill="1" applyBorder="1" applyAlignment="1">
      <alignment horizontal="distributed" vertical="center"/>
    </xf>
    <xf numFmtId="176" fontId="6" fillId="0" borderId="3" xfId="2" applyNumberFormat="1" applyFont="1" applyFill="1" applyBorder="1" applyAlignment="1">
      <alignment horizontal="distributed" vertical="center"/>
    </xf>
    <xf numFmtId="178" fontId="6" fillId="0" borderId="0" xfId="2" applyNumberFormat="1" applyFont="1" applyFill="1" applyAlignment="1">
      <alignment horizontal="center" vertical="center"/>
    </xf>
    <xf numFmtId="0" fontId="15" fillId="0" borderId="3" xfId="3" applyFont="1" applyFill="1" applyBorder="1" applyAlignment="1">
      <alignment vertical="center"/>
    </xf>
    <xf numFmtId="181" fontId="6" fillId="0" borderId="9" xfId="2" applyNumberFormat="1" applyFont="1" applyFill="1" applyBorder="1" applyAlignment="1">
      <alignment vertical="center"/>
    </xf>
    <xf numFmtId="181" fontId="6" fillId="0" borderId="38" xfId="2" applyNumberFormat="1" applyFont="1" applyFill="1" applyBorder="1" applyAlignment="1">
      <alignment vertical="center"/>
    </xf>
    <xf numFmtId="176" fontId="6" fillId="0" borderId="8" xfId="2" applyNumberFormat="1" applyFont="1" applyFill="1" applyBorder="1" applyAlignment="1">
      <alignment horizontal="center" vertical="center"/>
    </xf>
    <xf numFmtId="176" fontId="6" fillId="0" borderId="9" xfId="2" applyNumberFormat="1" applyFont="1" applyFill="1" applyBorder="1" applyAlignment="1">
      <alignment horizontal="center" vertical="center"/>
    </xf>
    <xf numFmtId="181" fontId="6" fillId="0" borderId="9" xfId="2" applyNumberFormat="1" applyFont="1" applyFill="1" applyBorder="1" applyAlignment="1">
      <alignment horizontal="distributed" vertical="center"/>
    </xf>
    <xf numFmtId="0" fontId="6" fillId="0" borderId="9" xfId="2" applyFont="1" applyFill="1" applyBorder="1" applyAlignment="1">
      <alignment horizontal="distributed" vertical="center"/>
    </xf>
    <xf numFmtId="181" fontId="6" fillId="0" borderId="6" xfId="2" applyNumberFormat="1" applyFont="1" applyFill="1" applyBorder="1" applyAlignment="1">
      <alignment vertical="center"/>
    </xf>
    <xf numFmtId="176" fontId="6" fillId="0" borderId="42" xfId="2" applyNumberFormat="1" applyFont="1" applyFill="1" applyBorder="1" applyAlignment="1">
      <alignment horizontal="left" vertical="center" wrapText="1"/>
    </xf>
    <xf numFmtId="181" fontId="6" fillId="0" borderId="27" xfId="2" applyNumberFormat="1" applyFont="1" applyFill="1" applyBorder="1" applyAlignment="1">
      <alignment horizontal="distributed" vertical="center"/>
    </xf>
    <xf numFmtId="176" fontId="6" fillId="0" borderId="11" xfId="2" applyNumberFormat="1" applyFont="1" applyFill="1" applyBorder="1" applyAlignment="1">
      <alignment vertical="center"/>
    </xf>
    <xf numFmtId="176" fontId="6" fillId="0" borderId="43" xfId="2" applyNumberFormat="1" applyFont="1" applyFill="1" applyBorder="1" applyAlignment="1">
      <alignment vertical="center"/>
    </xf>
    <xf numFmtId="181" fontId="6" fillId="0" borderId="27" xfId="2" applyNumberFormat="1" applyFont="1" applyFill="1" applyBorder="1" applyAlignment="1">
      <alignment horizontal="center" vertical="center"/>
    </xf>
    <xf numFmtId="176" fontId="6" fillId="0" borderId="42" xfId="2" applyNumberFormat="1" applyFont="1" applyFill="1" applyBorder="1" applyAlignment="1">
      <alignment vertical="center"/>
    </xf>
    <xf numFmtId="181" fontId="6" fillId="0" borderId="27" xfId="2" applyNumberFormat="1" applyFont="1" applyFill="1" applyBorder="1" applyAlignment="1">
      <alignment vertical="center" shrinkToFit="1"/>
    </xf>
    <xf numFmtId="181" fontId="6" fillId="0" borderId="22" xfId="2" applyNumberFormat="1" applyFont="1" applyFill="1" applyBorder="1" applyAlignment="1">
      <alignment horizontal="distributed" vertical="center"/>
    </xf>
    <xf numFmtId="176" fontId="6" fillId="0" borderId="55" xfId="2" applyNumberFormat="1" applyFont="1" applyFill="1" applyBorder="1" applyAlignment="1">
      <alignment horizontal="distributed" vertical="center"/>
    </xf>
    <xf numFmtId="181" fontId="11" fillId="0" borderId="56" xfId="2" applyNumberFormat="1" applyFont="1" applyFill="1" applyBorder="1" applyAlignment="1">
      <alignment horizontal="distributed" vertical="center"/>
    </xf>
    <xf numFmtId="176" fontId="6" fillId="0" borderId="56" xfId="2" applyNumberFormat="1" applyFont="1" applyFill="1" applyBorder="1" applyAlignment="1">
      <alignment horizontal="distributed" vertical="center"/>
    </xf>
    <xf numFmtId="181" fontId="11" fillId="0" borderId="22" xfId="2" applyNumberFormat="1" applyFont="1" applyFill="1" applyBorder="1" applyAlignment="1">
      <alignment horizontal="distributed" vertical="center"/>
    </xf>
    <xf numFmtId="176" fontId="6" fillId="0" borderId="56" xfId="2" applyNumberFormat="1" applyFont="1" applyFill="1" applyBorder="1" applyAlignment="1">
      <alignment horizontal="distributed" vertical="center" shrinkToFit="1"/>
    </xf>
    <xf numFmtId="181" fontId="11" fillId="0" borderId="56" xfId="2" applyNumberFormat="1" applyFont="1" applyFill="1" applyBorder="1" applyAlignment="1">
      <alignment vertical="center" shrinkToFit="1"/>
    </xf>
    <xf numFmtId="176" fontId="6" fillId="0" borderId="15" xfId="2" applyNumberFormat="1" applyFont="1" applyFill="1" applyBorder="1" applyAlignment="1">
      <alignment horizontal="distributed" vertical="center"/>
    </xf>
    <xf numFmtId="0" fontId="15" fillId="0" borderId="15" xfId="3" applyFont="1" applyFill="1" applyBorder="1" applyAlignment="1">
      <alignment vertical="center"/>
    </xf>
    <xf numFmtId="181" fontId="6" fillId="0" borderId="50" xfId="2" applyNumberFormat="1" applyFont="1" applyFill="1" applyBorder="1" applyAlignment="1">
      <alignment horizontal="center" vertical="center" wrapText="1"/>
    </xf>
    <xf numFmtId="176" fontId="6" fillId="0" borderId="57" xfId="2" applyNumberFormat="1" applyFont="1" applyFill="1" applyBorder="1" applyAlignment="1">
      <alignment horizontal="distributed" vertical="center"/>
    </xf>
    <xf numFmtId="181" fontId="6" fillId="0" borderId="18" xfId="2" applyNumberFormat="1" applyFont="1" applyFill="1" applyBorder="1" applyAlignment="1">
      <alignment horizontal="center" vertical="center" wrapText="1"/>
    </xf>
    <xf numFmtId="176" fontId="10" fillId="0" borderId="18" xfId="2" applyNumberFormat="1" applyFont="1" applyFill="1" applyBorder="1" applyAlignment="1">
      <alignment vertical="center" shrinkToFit="1"/>
    </xf>
    <xf numFmtId="176" fontId="6" fillId="0" borderId="18" xfId="2" applyNumberFormat="1" applyFont="1" applyFill="1" applyBorder="1" applyAlignment="1">
      <alignment horizontal="distributed" vertical="center"/>
    </xf>
    <xf numFmtId="0" fontId="6" fillId="0" borderId="18" xfId="2" applyFont="1" applyFill="1" applyBorder="1" applyAlignment="1">
      <alignment vertical="center" shrinkToFit="1"/>
    </xf>
    <xf numFmtId="181" fontId="11" fillId="0" borderId="50" xfId="2" applyNumberFormat="1" applyFont="1" applyFill="1" applyBorder="1" applyAlignment="1">
      <alignment horizontal="center" vertical="center" wrapText="1"/>
    </xf>
    <xf numFmtId="176" fontId="10" fillId="0" borderId="19" xfId="2" quotePrefix="1" applyNumberFormat="1" applyFont="1" applyFill="1" applyBorder="1" applyAlignment="1">
      <alignment horizontal="center" vertical="center" wrapText="1"/>
    </xf>
    <xf numFmtId="176" fontId="6" fillId="0" borderId="26" xfId="2" applyNumberFormat="1" applyFont="1" applyFill="1" applyBorder="1" applyAlignment="1">
      <alignment horizontal="distributed" vertical="center"/>
    </xf>
    <xf numFmtId="176" fontId="6" fillId="0" borderId="72" xfId="2" applyNumberFormat="1" applyFont="1" applyFill="1" applyBorder="1" applyAlignment="1">
      <alignment horizontal="right" vertical="center"/>
    </xf>
    <xf numFmtId="176" fontId="6" fillId="0" borderId="30" xfId="2" applyNumberFormat="1" applyFont="1" applyFill="1" applyBorder="1" applyAlignment="1">
      <alignment horizontal="right" vertical="center"/>
    </xf>
    <xf numFmtId="181" fontId="6" fillId="0" borderId="28" xfId="2" applyNumberFormat="1" applyFont="1" applyFill="1" applyBorder="1" applyAlignment="1">
      <alignment vertical="center"/>
    </xf>
    <xf numFmtId="176" fontId="6" fillId="0" borderId="60"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61" xfId="2" applyNumberFormat="1" applyFont="1" applyFill="1" applyBorder="1" applyAlignment="1">
      <alignment vertical="center"/>
    </xf>
    <xf numFmtId="176" fontId="6" fillId="0" borderId="11" xfId="2" applyNumberFormat="1" applyFont="1" applyFill="1" applyBorder="1" applyAlignment="1">
      <alignment horizontal="distributed" vertical="center"/>
    </xf>
    <xf numFmtId="176" fontId="6" fillId="0" borderId="65" xfId="2" applyNumberFormat="1" applyFont="1" applyFill="1" applyBorder="1" applyAlignment="1">
      <alignment horizontal="right" vertical="center"/>
    </xf>
    <xf numFmtId="181" fontId="6" fillId="0" borderId="13" xfId="2" applyNumberFormat="1" applyFont="1" applyFill="1" applyBorder="1" applyAlignment="1">
      <alignment vertical="center"/>
    </xf>
    <xf numFmtId="176" fontId="6" fillId="0" borderId="13" xfId="2" applyNumberFormat="1" applyFont="1" applyFill="1" applyBorder="1" applyAlignment="1">
      <alignment horizontal="right" vertical="center"/>
    </xf>
    <xf numFmtId="176" fontId="6" fillId="0" borderId="66" xfId="2" applyNumberFormat="1" applyFont="1" applyFill="1" applyBorder="1" applyAlignment="1">
      <alignment vertical="center"/>
    </xf>
    <xf numFmtId="176" fontId="6" fillId="0" borderId="32" xfId="2" applyNumberFormat="1" applyFont="1" applyFill="1" applyBorder="1" applyAlignment="1">
      <alignment horizontal="distributed" vertical="center"/>
    </xf>
    <xf numFmtId="176" fontId="6" fillId="0" borderId="62" xfId="2" applyNumberFormat="1" applyFont="1" applyFill="1" applyBorder="1" applyAlignment="1">
      <alignment horizontal="right" vertical="center"/>
    </xf>
    <xf numFmtId="176" fontId="6" fillId="0" borderId="36" xfId="2" applyNumberFormat="1" applyFont="1" applyFill="1" applyBorder="1" applyAlignment="1">
      <alignment horizontal="right" vertical="center"/>
    </xf>
    <xf numFmtId="181" fontId="6" fillId="0" borderId="34" xfId="2" applyNumberFormat="1" applyFont="1" applyFill="1" applyBorder="1" applyAlignment="1">
      <alignment vertical="center"/>
    </xf>
    <xf numFmtId="176" fontId="6" fillId="0" borderId="34" xfId="2" applyNumberFormat="1" applyFont="1" applyFill="1" applyBorder="1" applyAlignment="1">
      <alignment horizontal="right" vertical="center"/>
    </xf>
    <xf numFmtId="176" fontId="6" fillId="0" borderId="63" xfId="2" applyNumberFormat="1" applyFont="1" applyFill="1" applyBorder="1" applyAlignment="1">
      <alignment vertical="center"/>
    </xf>
    <xf numFmtId="176" fontId="6" fillId="0" borderId="8" xfId="2" applyNumberFormat="1" applyFont="1" applyFill="1" applyBorder="1" applyAlignment="1">
      <alignment horizontal="distributed" vertical="center"/>
    </xf>
    <xf numFmtId="181" fontId="6" fillId="0" borderId="37" xfId="2" applyNumberFormat="1" applyFont="1" applyFill="1" applyBorder="1" applyAlignment="1">
      <alignment vertical="center"/>
    </xf>
    <xf numFmtId="176" fontId="6" fillId="0" borderId="37" xfId="2" applyNumberFormat="1" applyFont="1" applyFill="1" applyBorder="1" applyAlignment="1">
      <alignment horizontal="right" vertical="center"/>
    </xf>
    <xf numFmtId="176" fontId="6" fillId="0" borderId="73" xfId="2" applyNumberFormat="1" applyFont="1" applyFill="1" applyBorder="1" applyAlignment="1">
      <alignment vertical="center"/>
    </xf>
    <xf numFmtId="176" fontId="6" fillId="0" borderId="43" xfId="2" applyNumberFormat="1" applyFont="1" applyFill="1" applyBorder="1" applyAlignment="1">
      <alignment horizontal="right" vertical="center"/>
    </xf>
    <xf numFmtId="176" fontId="6" fillId="0" borderId="9" xfId="2" applyNumberFormat="1" applyFont="1" applyFill="1" applyBorder="1" applyAlignment="1">
      <alignment horizontal="right" vertical="center"/>
    </xf>
    <xf numFmtId="176" fontId="6" fillId="0" borderId="57" xfId="2" applyNumberFormat="1" applyFont="1" applyFill="1" applyBorder="1" applyAlignment="1">
      <alignment horizontal="right" vertical="center"/>
    </xf>
    <xf numFmtId="176" fontId="6" fillId="0" borderId="1" xfId="2" applyNumberFormat="1" applyFont="1" applyFill="1" applyBorder="1" applyAlignment="1">
      <alignment horizontal="right" vertical="center"/>
    </xf>
    <xf numFmtId="181" fontId="6" fillId="0" borderId="18" xfId="2" applyNumberFormat="1" applyFont="1" applyFill="1" applyBorder="1" applyAlignment="1">
      <alignment vertical="center"/>
    </xf>
    <xf numFmtId="176" fontId="6" fillId="0" borderId="18" xfId="2" applyNumberFormat="1" applyFont="1" applyFill="1" applyBorder="1" applyAlignment="1">
      <alignment horizontal="right" vertical="center"/>
    </xf>
    <xf numFmtId="176" fontId="6" fillId="0" borderId="19" xfId="2" applyNumberFormat="1" applyFont="1" applyFill="1" applyBorder="1" applyAlignment="1">
      <alignment vertical="center"/>
    </xf>
    <xf numFmtId="176" fontId="6" fillId="0" borderId="69" xfId="2" applyNumberFormat="1" applyFont="1" applyFill="1" applyBorder="1" applyAlignment="1">
      <alignment horizontal="distributed" vertical="center"/>
    </xf>
    <xf numFmtId="176" fontId="6" fillId="0" borderId="58" xfId="2" applyNumberFormat="1" applyFont="1" applyFill="1" applyBorder="1" applyAlignment="1">
      <alignment horizontal="right" vertical="center"/>
    </xf>
    <xf numFmtId="176" fontId="6" fillId="0" borderId="38" xfId="2" applyNumberFormat="1" applyFont="1" applyFill="1" applyBorder="1" applyAlignment="1">
      <alignment horizontal="right" vertical="center"/>
    </xf>
    <xf numFmtId="181" fontId="6" fillId="0" borderId="40" xfId="2" applyNumberFormat="1" applyFont="1" applyFill="1" applyBorder="1" applyAlignment="1">
      <alignment vertical="center"/>
    </xf>
    <xf numFmtId="176" fontId="6" fillId="0" borderId="40" xfId="2" applyNumberFormat="1" applyFont="1" applyFill="1" applyBorder="1" applyAlignment="1">
      <alignment horizontal="right" vertical="center"/>
    </xf>
    <xf numFmtId="176" fontId="6" fillId="0" borderId="64" xfId="2" applyNumberFormat="1" applyFont="1" applyFill="1" applyBorder="1" applyAlignment="1">
      <alignment vertical="center"/>
    </xf>
    <xf numFmtId="176" fontId="6" fillId="0" borderId="0" xfId="2" applyNumberFormat="1" applyFont="1" applyFill="1" applyAlignment="1">
      <alignment vertical="center"/>
    </xf>
    <xf numFmtId="176" fontId="6" fillId="0" borderId="0" xfId="2" applyNumberFormat="1" applyFont="1" applyFill="1" applyAlignment="1">
      <alignment horizontal="distributed" vertical="center"/>
    </xf>
    <xf numFmtId="176" fontId="6" fillId="0" borderId="0" xfId="2" applyNumberFormat="1" applyFont="1" applyFill="1" applyAlignment="1">
      <alignment horizontal="center" vertical="center"/>
    </xf>
    <xf numFmtId="178" fontId="6" fillId="0" borderId="0" xfId="2" applyNumberFormat="1" applyFont="1" applyFill="1" applyAlignment="1" applyProtection="1">
      <alignment horizontal="distributed" vertical="center"/>
      <protection locked="0"/>
    </xf>
    <xf numFmtId="178" fontId="6" fillId="0" borderId="0" xfId="2" applyNumberFormat="1" applyFont="1" applyFill="1" applyAlignment="1">
      <alignment horizontal="distributed" vertical="center"/>
    </xf>
    <xf numFmtId="38" fontId="6" fillId="0" borderId="0" xfId="4" applyFont="1" applyAlignment="1">
      <alignment vertical="center"/>
    </xf>
    <xf numFmtId="38" fontId="14" fillId="0" borderId="0" xfId="4" applyFont="1" applyAlignment="1">
      <alignment vertical="top"/>
    </xf>
    <xf numFmtId="38" fontId="9" fillId="0" borderId="0" xfId="4" applyFont="1" applyAlignment="1">
      <alignment vertical="top"/>
    </xf>
    <xf numFmtId="38" fontId="6" fillId="0" borderId="0" xfId="4" applyFont="1" applyBorder="1" applyAlignment="1">
      <alignment vertical="top"/>
    </xf>
    <xf numFmtId="38" fontId="1" fillId="0" borderId="0" xfId="4" applyFont="1" applyAlignment="1">
      <alignment vertical="top"/>
    </xf>
    <xf numFmtId="38" fontId="6" fillId="0" borderId="0" xfId="4" applyFont="1" applyAlignment="1">
      <alignment horizontal="center" vertical="center"/>
    </xf>
    <xf numFmtId="38" fontId="6" fillId="2" borderId="2" xfId="4" applyFont="1" applyFill="1" applyBorder="1" applyAlignment="1">
      <alignment horizontal="distributed" vertical="distributed"/>
    </xf>
    <xf numFmtId="38" fontId="6" fillId="2" borderId="7" xfId="4" applyFont="1" applyFill="1" applyBorder="1" applyAlignment="1">
      <alignment horizontal="distributed" vertical="distributed"/>
    </xf>
    <xf numFmtId="38" fontId="6" fillId="2" borderId="69" xfId="4" applyFont="1" applyFill="1" applyBorder="1" applyAlignment="1">
      <alignment horizontal="center" vertical="center"/>
    </xf>
    <xf numFmtId="38" fontId="6" fillId="2" borderId="38" xfId="4" applyFont="1" applyFill="1" applyBorder="1" applyAlignment="1">
      <alignment horizontal="center" vertical="center"/>
    </xf>
    <xf numFmtId="38" fontId="6" fillId="2" borderId="30" xfId="4" applyFont="1" applyFill="1" applyBorder="1" applyAlignment="1">
      <alignment horizontal="center" vertical="center"/>
    </xf>
    <xf numFmtId="38" fontId="6" fillId="2" borderId="0" xfId="4" applyFont="1" applyFill="1" applyBorder="1" applyAlignment="1">
      <alignment horizontal="center" vertical="center"/>
    </xf>
    <xf numFmtId="38" fontId="6" fillId="0" borderId="38" xfId="4" applyFont="1" applyBorder="1" applyAlignment="1">
      <alignment horizontal="center" vertical="center"/>
    </xf>
    <xf numFmtId="38" fontId="6" fillId="2" borderId="16" xfId="4" applyFont="1" applyFill="1" applyBorder="1" applyAlignment="1">
      <alignment horizontal="distributed" vertical="distributed"/>
    </xf>
    <xf numFmtId="38" fontId="6" fillId="2" borderId="20" xfId="4" applyFont="1" applyFill="1" applyBorder="1" applyAlignment="1">
      <alignment horizontal="distributed" vertical="distributed"/>
    </xf>
    <xf numFmtId="38" fontId="6" fillId="0" borderId="3" xfId="4" applyFont="1" applyBorder="1" applyAlignment="1">
      <alignment horizontal="right" vertical="center"/>
    </xf>
    <xf numFmtId="38" fontId="6" fillId="0" borderId="21" xfId="4" applyFont="1" applyBorder="1" applyAlignment="1">
      <alignment horizontal="right" vertical="center"/>
    </xf>
    <xf numFmtId="38" fontId="6" fillId="0" borderId="54" xfId="4" applyFont="1" applyBorder="1" applyAlignment="1">
      <alignment horizontal="right" vertical="center"/>
    </xf>
    <xf numFmtId="38" fontId="6" fillId="0" borderId="4" xfId="4" applyFont="1" applyBorder="1" applyAlignment="1">
      <alignment horizontal="right" vertical="center"/>
    </xf>
    <xf numFmtId="38" fontId="6" fillId="0" borderId="59" xfId="4" applyFont="1" applyBorder="1" applyAlignment="1">
      <alignment horizontal="right" vertical="center"/>
    </xf>
    <xf numFmtId="38" fontId="6" fillId="0" borderId="21" xfId="4" applyFont="1" applyBorder="1" applyAlignment="1">
      <alignment vertical="center"/>
    </xf>
    <xf numFmtId="38" fontId="6" fillId="0" borderId="74" xfId="4" applyFont="1" applyBorder="1" applyAlignment="1">
      <alignment vertical="center"/>
    </xf>
    <xf numFmtId="38" fontId="6" fillId="2" borderId="25" xfId="4" applyFont="1" applyFill="1" applyBorder="1" applyAlignment="1">
      <alignment horizontal="distributed" vertical="distributed"/>
    </xf>
    <xf numFmtId="38" fontId="6" fillId="2" borderId="26" xfId="4" quotePrefix="1" applyFont="1" applyFill="1" applyBorder="1" applyAlignment="1">
      <alignment horizontal="right" vertical="center"/>
    </xf>
    <xf numFmtId="38" fontId="6" fillId="2" borderId="30" xfId="4" quotePrefix="1" applyFont="1" applyFill="1" applyBorder="1" applyAlignment="1">
      <alignment horizontal="right" vertical="center"/>
    </xf>
    <xf numFmtId="38" fontId="6" fillId="0" borderId="29" xfId="4" applyFont="1" applyBorder="1" applyAlignment="1">
      <alignment horizontal="right" vertical="center"/>
    </xf>
    <xf numFmtId="38" fontId="6" fillId="0" borderId="30" xfId="4" applyFont="1" applyBorder="1" applyAlignment="1">
      <alignment horizontal="right" vertical="center"/>
    </xf>
    <xf numFmtId="38" fontId="6" fillId="0" borderId="27" xfId="4" applyFont="1" applyBorder="1" applyAlignment="1">
      <alignment vertical="center"/>
    </xf>
    <xf numFmtId="38" fontId="6" fillId="0" borderId="76" xfId="4" applyFont="1" applyBorder="1" applyAlignment="1">
      <alignment vertical="center"/>
    </xf>
    <xf numFmtId="38" fontId="6" fillId="2" borderId="31" xfId="4" applyFont="1" applyFill="1" applyBorder="1" applyAlignment="1">
      <alignment horizontal="distributed" vertical="distributed"/>
    </xf>
    <xf numFmtId="38" fontId="6" fillId="2" borderId="32" xfId="4" quotePrefix="1" applyFont="1" applyFill="1" applyBorder="1" applyAlignment="1">
      <alignment horizontal="right" vertical="center"/>
    </xf>
    <xf numFmtId="38" fontId="6" fillId="2" borderId="36" xfId="4" quotePrefix="1" applyFont="1" applyFill="1" applyBorder="1" applyAlignment="1">
      <alignment horizontal="right" vertical="center"/>
    </xf>
    <xf numFmtId="38" fontId="6" fillId="0" borderId="35" xfId="4" applyFont="1" applyBorder="1" applyAlignment="1">
      <alignment horizontal="right" vertical="center"/>
    </xf>
    <xf numFmtId="38" fontId="6" fillId="0" borderId="36" xfId="4" applyFont="1" applyBorder="1" applyAlignment="1">
      <alignment horizontal="right" vertical="center"/>
    </xf>
    <xf numFmtId="38" fontId="6" fillId="0" borderId="33" xfId="4" applyFont="1" applyBorder="1" applyAlignment="1">
      <alignment vertical="center"/>
    </xf>
    <xf numFmtId="38" fontId="6" fillId="0" borderId="77" xfId="4" applyFont="1" applyBorder="1" applyAlignment="1">
      <alignment vertical="center"/>
    </xf>
    <xf numFmtId="38" fontId="6" fillId="2" borderId="8" xfId="4" quotePrefix="1" applyFont="1" applyFill="1" applyBorder="1" applyAlignment="1">
      <alignment horizontal="right" vertical="center"/>
    </xf>
    <xf numFmtId="38" fontId="6" fillId="2" borderId="9" xfId="4" quotePrefix="1" applyFont="1" applyFill="1" applyBorder="1" applyAlignment="1">
      <alignment horizontal="right" vertical="center"/>
    </xf>
    <xf numFmtId="38" fontId="6" fillId="0" borderId="9" xfId="4" applyFont="1" applyBorder="1" applyAlignment="1">
      <alignment horizontal="right" vertical="center"/>
    </xf>
    <xf numFmtId="38" fontId="6" fillId="2" borderId="59" xfId="4" quotePrefix="1" applyFont="1" applyFill="1" applyBorder="1" applyAlignment="1">
      <alignment horizontal="right" vertical="center"/>
    </xf>
    <xf numFmtId="38" fontId="6" fillId="0" borderId="59" xfId="4" applyNumberFormat="1" applyFont="1" applyBorder="1" applyAlignment="1">
      <alignment horizontal="right" vertical="center"/>
    </xf>
    <xf numFmtId="38" fontId="6" fillId="0" borderId="29" xfId="4" applyNumberFormat="1" applyFont="1" applyBorder="1" applyAlignment="1">
      <alignment horizontal="right" vertical="center"/>
    </xf>
    <xf numFmtId="38" fontId="6" fillId="2" borderId="31" xfId="4" applyFont="1" applyFill="1" applyBorder="1" applyAlignment="1">
      <alignment horizontal="distributed" vertical="center"/>
    </xf>
    <xf numFmtId="38" fontId="6" fillId="0" borderId="35" xfId="4" applyNumberFormat="1" applyFont="1" applyBorder="1" applyAlignment="1">
      <alignment horizontal="right" vertical="center"/>
    </xf>
    <xf numFmtId="38" fontId="6" fillId="2" borderId="48" xfId="4" applyFont="1" applyFill="1" applyBorder="1" applyAlignment="1">
      <alignment horizontal="distributed" vertical="center"/>
    </xf>
    <xf numFmtId="38" fontId="6" fillId="2" borderId="44" xfId="4" quotePrefix="1" applyFont="1" applyFill="1" applyBorder="1" applyAlignment="1">
      <alignment horizontal="right" vertical="center"/>
    </xf>
    <xf numFmtId="38" fontId="6" fillId="2" borderId="5" xfId="4" quotePrefix="1" applyFont="1" applyFill="1" applyBorder="1" applyAlignment="1">
      <alignment horizontal="right" vertical="center"/>
    </xf>
    <xf numFmtId="38" fontId="6" fillId="0" borderId="47" xfId="4" applyFont="1" applyBorder="1" applyAlignment="1">
      <alignment horizontal="right" vertical="center"/>
    </xf>
    <xf numFmtId="38" fontId="6" fillId="0" borderId="5" xfId="4" applyFont="1" applyBorder="1" applyAlignment="1">
      <alignment horizontal="right" vertical="center"/>
    </xf>
    <xf numFmtId="38" fontId="6" fillId="0" borderId="45" xfId="4" applyFont="1" applyBorder="1" applyAlignment="1">
      <alignment vertical="center"/>
    </xf>
    <xf numFmtId="38" fontId="6" fillId="0" borderId="68" xfId="4" applyFont="1" applyBorder="1" applyAlignment="1">
      <alignment vertical="center"/>
    </xf>
    <xf numFmtId="38" fontId="6" fillId="2" borderId="70" xfId="4" applyFont="1" applyFill="1" applyBorder="1" applyAlignment="1">
      <alignment horizontal="distributed" vertical="center"/>
    </xf>
    <xf numFmtId="38" fontId="6" fillId="2" borderId="25" xfId="4" applyFont="1" applyFill="1" applyBorder="1" applyAlignment="1">
      <alignment horizontal="distributed" vertical="center"/>
    </xf>
    <xf numFmtId="38" fontId="6" fillId="2" borderId="41" xfId="4" applyFont="1" applyFill="1" applyBorder="1" applyAlignment="1">
      <alignment horizontal="distributed" vertical="center"/>
    </xf>
    <xf numFmtId="38" fontId="6" fillId="2" borderId="11" xfId="4" quotePrefix="1" applyFont="1" applyFill="1" applyBorder="1" applyAlignment="1">
      <alignment horizontal="right" vertical="center"/>
    </xf>
    <xf numFmtId="38" fontId="6" fillId="2" borderId="43" xfId="4" quotePrefix="1" applyFont="1" applyFill="1" applyBorder="1" applyAlignment="1">
      <alignment horizontal="right" vertical="center"/>
    </xf>
    <xf numFmtId="38" fontId="6" fillId="0" borderId="42" xfId="4" applyFont="1" applyBorder="1" applyAlignment="1">
      <alignment horizontal="right" vertical="center"/>
    </xf>
    <xf numFmtId="38" fontId="6" fillId="0" borderId="43" xfId="4" applyFont="1" applyBorder="1" applyAlignment="1">
      <alignment horizontal="right" vertical="center"/>
    </xf>
    <xf numFmtId="38" fontId="6" fillId="0" borderId="12" xfId="4" applyFont="1" applyBorder="1" applyAlignment="1">
      <alignment vertical="center"/>
    </xf>
    <xf numFmtId="38" fontId="6" fillId="0" borderId="79" xfId="4" applyFont="1" applyBorder="1" applyAlignment="1">
      <alignment vertical="center"/>
    </xf>
    <xf numFmtId="38" fontId="6" fillId="2" borderId="20" xfId="4" applyFont="1" applyFill="1" applyBorder="1" applyAlignment="1">
      <alignment horizontal="distributed" vertical="center"/>
    </xf>
    <xf numFmtId="38" fontId="6" fillId="2" borderId="69" xfId="4" quotePrefix="1" applyFont="1" applyFill="1" applyBorder="1" applyAlignment="1">
      <alignment horizontal="right" vertical="center"/>
    </xf>
    <xf numFmtId="38" fontId="6" fillId="2" borderId="38" xfId="4" quotePrefix="1" applyFont="1" applyFill="1" applyBorder="1" applyAlignment="1">
      <alignment horizontal="right" vertical="center"/>
    </xf>
    <xf numFmtId="38" fontId="6" fillId="0" borderId="39" xfId="4" applyFont="1" applyBorder="1" applyAlignment="1">
      <alignment horizontal="right" vertical="center"/>
    </xf>
    <xf numFmtId="38" fontId="6" fillId="0" borderId="38" xfId="4" applyFont="1" applyBorder="1" applyAlignment="1">
      <alignment horizontal="right" vertical="center"/>
    </xf>
    <xf numFmtId="38" fontId="6" fillId="0" borderId="75" xfId="4" applyFont="1" applyBorder="1" applyAlignment="1">
      <alignment vertical="center"/>
    </xf>
    <xf numFmtId="38" fontId="6" fillId="0" borderId="78" xfId="4" applyFont="1" applyBorder="1" applyAlignment="1">
      <alignment vertical="center"/>
    </xf>
    <xf numFmtId="38" fontId="6" fillId="2" borderId="7" xfId="4" applyFont="1" applyFill="1" applyBorder="1" applyAlignment="1">
      <alignment horizontal="distributed" vertical="center"/>
    </xf>
    <xf numFmtId="38" fontId="6" fillId="0" borderId="44" xfId="4" applyFont="1" applyBorder="1" applyAlignment="1">
      <alignment horizontal="distributed" vertical="center"/>
    </xf>
    <xf numFmtId="38" fontId="6" fillId="2" borderId="44" xfId="4" applyFont="1" applyFill="1" applyBorder="1" applyAlignment="1">
      <alignment horizontal="right" vertical="center"/>
    </xf>
    <xf numFmtId="38" fontId="6" fillId="2" borderId="5" xfId="4" applyFont="1" applyFill="1" applyBorder="1" applyAlignment="1">
      <alignment horizontal="right" vertical="center"/>
    </xf>
    <xf numFmtId="38" fontId="6" fillId="0" borderId="47" xfId="4" applyNumberFormat="1" applyFont="1" applyBorder="1" applyAlignment="1">
      <alignment horizontal="right" vertical="center"/>
    </xf>
    <xf numFmtId="38" fontId="6" fillId="0" borderId="4" xfId="4" applyFont="1" applyBorder="1" applyAlignment="1">
      <alignment horizontal="distributed" vertical="center"/>
    </xf>
    <xf numFmtId="38" fontId="6" fillId="2" borderId="4" xfId="4" applyFont="1" applyFill="1" applyBorder="1" applyAlignment="1">
      <alignment horizontal="right" vertical="center"/>
    </xf>
    <xf numFmtId="38" fontId="6" fillId="0" borderId="4" xfId="4" applyNumberFormat="1" applyFont="1" applyBorder="1" applyAlignment="1">
      <alignment horizontal="right" vertical="center"/>
    </xf>
    <xf numFmtId="38" fontId="6" fillId="0" borderId="4" xfId="4" applyFont="1" applyBorder="1" applyAlignment="1">
      <alignment vertical="center"/>
    </xf>
    <xf numFmtId="38" fontId="6" fillId="0" borderId="0" xfId="4" applyFont="1" applyBorder="1" applyAlignment="1">
      <alignment horizontal="center" vertical="center"/>
    </xf>
    <xf numFmtId="38" fontId="6" fillId="0" borderId="0" xfId="4" applyFont="1" applyAlignment="1">
      <alignment horizontal="distributed" vertical="center"/>
    </xf>
    <xf numFmtId="38" fontId="10" fillId="0" borderId="0" xfId="4" applyFont="1" applyAlignment="1">
      <alignment horizontal="left" vertical="center"/>
    </xf>
    <xf numFmtId="38" fontId="6" fillId="0" borderId="0" xfId="4" applyFont="1" applyAlignment="1">
      <alignment horizontal="right" vertical="center"/>
    </xf>
    <xf numFmtId="38" fontId="6" fillId="0" borderId="0" xfId="4" applyFont="1" applyAlignment="1" applyProtection="1">
      <alignment horizontal="distributed" vertical="center"/>
      <protection locked="0"/>
    </xf>
    <xf numFmtId="178" fontId="11" fillId="0" borderId="0" xfId="2" applyNumberFormat="1" applyFont="1" applyFill="1" applyAlignment="1"/>
    <xf numFmtId="0" fontId="18" fillId="0" borderId="0" xfId="2" applyFont="1" applyFill="1"/>
    <xf numFmtId="178" fontId="11" fillId="0" borderId="0" xfId="2" applyNumberFormat="1" applyFont="1" applyFill="1" applyAlignment="1">
      <alignment horizontal="center" vertical="center"/>
    </xf>
    <xf numFmtId="178" fontId="11" fillId="0" borderId="0" xfId="2" applyNumberFormat="1" applyFont="1" applyFill="1"/>
    <xf numFmtId="178" fontId="11" fillId="0" borderId="2" xfId="2" applyNumberFormat="1" applyFont="1" applyFill="1" applyBorder="1" applyAlignment="1">
      <alignment horizontal="right" vertical="center"/>
    </xf>
    <xf numFmtId="178" fontId="11" fillId="0" borderId="26" xfId="2" applyNumberFormat="1" applyFont="1" applyFill="1" applyBorder="1" applyAlignment="1">
      <alignment horizontal="distributed" vertical="center"/>
    </xf>
    <xf numFmtId="178" fontId="11" fillId="0" borderId="30" xfId="2" applyNumberFormat="1" applyFont="1" applyFill="1" applyBorder="1" applyAlignment="1">
      <alignment horizontal="distributed" vertical="center"/>
    </xf>
    <xf numFmtId="0" fontId="11" fillId="0" borderId="79" xfId="2" applyFont="1" applyFill="1" applyBorder="1" applyAlignment="1">
      <alignment horizontal="left" vertical="center"/>
    </xf>
    <xf numFmtId="0" fontId="11" fillId="0" borderId="30" xfId="2" applyFont="1" applyFill="1" applyBorder="1" applyAlignment="1">
      <alignment horizontal="distributed" vertical="center"/>
    </xf>
    <xf numFmtId="178" fontId="11" fillId="0" borderId="30" xfId="2" applyNumberFormat="1" applyFont="1" applyFill="1" applyBorder="1" applyAlignment="1">
      <alignment horizontal="center" vertical="center" wrapText="1"/>
    </xf>
    <xf numFmtId="178" fontId="11" fillId="0" borderId="0" xfId="2" applyNumberFormat="1" applyFont="1" applyFill="1" applyBorder="1" applyAlignment="1">
      <alignment horizontal="center" vertical="center" wrapText="1"/>
    </xf>
    <xf numFmtId="0" fontId="11" fillId="0" borderId="24" xfId="2" applyFont="1" applyFill="1" applyBorder="1" applyAlignment="1">
      <alignment horizontal="left" vertical="center"/>
    </xf>
    <xf numFmtId="178" fontId="11" fillId="0" borderId="55" xfId="2" applyNumberFormat="1" applyFont="1" applyFill="1" applyBorder="1" applyAlignment="1">
      <alignment horizontal="left" vertical="center"/>
    </xf>
    <xf numFmtId="178" fontId="11" fillId="0" borderId="56" xfId="2" applyNumberFormat="1" applyFont="1" applyFill="1" applyBorder="1" applyAlignment="1">
      <alignment horizontal="left" vertical="center"/>
    </xf>
    <xf numFmtId="178" fontId="11" fillId="0" borderId="14" xfId="2" applyNumberFormat="1" applyFont="1" applyFill="1" applyBorder="1" applyAlignment="1">
      <alignment horizontal="distributed" vertical="center"/>
    </xf>
    <xf numFmtId="178" fontId="11" fillId="0" borderId="65" xfId="2" applyNumberFormat="1" applyFont="1" applyFill="1" applyBorder="1" applyAlignment="1">
      <alignment horizontal="left" vertical="center"/>
    </xf>
    <xf numFmtId="178" fontId="11" fillId="0" borderId="13" xfId="2" applyNumberFormat="1" applyFont="1" applyFill="1" applyBorder="1" applyAlignment="1">
      <alignment horizontal="left" vertical="center"/>
    </xf>
    <xf numFmtId="178" fontId="11" fillId="0" borderId="13" xfId="2" applyNumberFormat="1" applyFont="1" applyFill="1" applyBorder="1" applyAlignment="1">
      <alignment horizontal="left" vertical="center" wrapText="1" shrinkToFit="1"/>
    </xf>
    <xf numFmtId="178" fontId="11" fillId="0" borderId="57" xfId="2" applyNumberFormat="1" applyFont="1" applyFill="1" applyBorder="1" applyAlignment="1">
      <alignment horizontal="distributed" vertical="top"/>
    </xf>
    <xf numFmtId="178" fontId="11" fillId="0" borderId="18" xfId="2" applyNumberFormat="1" applyFont="1" applyFill="1" applyBorder="1" applyAlignment="1">
      <alignment horizontal="distributed" vertical="top"/>
    </xf>
    <xf numFmtId="178" fontId="11" fillId="0" borderId="19" xfId="2" quotePrefix="1" applyNumberFormat="1" applyFont="1" applyFill="1" applyBorder="1" applyAlignment="1">
      <alignment horizontal="center" vertical="center"/>
    </xf>
    <xf numFmtId="178" fontId="11" fillId="0" borderId="57" xfId="2" applyNumberFormat="1" applyFont="1" applyFill="1" applyBorder="1" applyAlignment="1">
      <alignment horizontal="distributed" vertical="center"/>
    </xf>
    <xf numFmtId="178" fontId="11" fillId="0" borderId="18" xfId="2" applyNumberFormat="1" applyFont="1" applyFill="1" applyBorder="1" applyAlignment="1">
      <alignment vertical="center" wrapText="1"/>
    </xf>
    <xf numFmtId="178" fontId="11" fillId="0" borderId="18" xfId="2" applyNumberFormat="1" applyFont="1" applyFill="1" applyBorder="1" applyAlignment="1">
      <alignment horizontal="distributed" vertical="center"/>
    </xf>
    <xf numFmtId="178" fontId="11" fillId="0" borderId="52" xfId="2" applyNumberFormat="1" applyFont="1" applyFill="1" applyBorder="1" applyAlignment="1">
      <alignment horizontal="right" vertical="center"/>
    </xf>
    <xf numFmtId="178" fontId="11" fillId="0" borderId="53" xfId="2" applyNumberFormat="1" applyFont="1" applyFill="1" applyBorder="1" applyAlignment="1">
      <alignment horizontal="right" vertical="center"/>
    </xf>
    <xf numFmtId="178" fontId="11" fillId="0" borderId="80" xfId="2" applyNumberFormat="1" applyFont="1" applyFill="1" applyBorder="1" applyAlignment="1">
      <alignment horizontal="right" vertical="center"/>
    </xf>
    <xf numFmtId="178" fontId="11" fillId="0" borderId="81" xfId="2" applyNumberFormat="1" applyFont="1" applyFill="1" applyBorder="1" applyAlignment="1">
      <alignment horizontal="right" vertical="center"/>
    </xf>
    <xf numFmtId="178" fontId="11" fillId="0" borderId="6" xfId="2" applyNumberFormat="1" applyFont="1" applyFill="1" applyBorder="1" applyAlignment="1">
      <alignment horizontal="right" vertical="center"/>
    </xf>
    <xf numFmtId="182" fontId="11" fillId="0" borderId="65" xfId="2" applyNumberFormat="1" applyFont="1" applyFill="1" applyBorder="1" applyAlignment="1">
      <alignment horizontal="right" vertical="center"/>
    </xf>
    <xf numFmtId="182" fontId="11" fillId="0" borderId="13" xfId="2" applyNumberFormat="1" applyFont="1" applyFill="1" applyBorder="1" applyAlignment="1">
      <alignment horizontal="right" vertical="center"/>
    </xf>
    <xf numFmtId="182" fontId="11" fillId="0" borderId="12" xfId="2" applyNumberFormat="1" applyFont="1" applyFill="1" applyBorder="1" applyAlignment="1">
      <alignment horizontal="right" vertical="center"/>
    </xf>
    <xf numFmtId="182" fontId="11" fillId="0" borderId="66" xfId="2" applyNumberFormat="1" applyFont="1" applyFill="1" applyBorder="1" applyAlignment="1">
      <alignment horizontal="right" vertical="center"/>
    </xf>
    <xf numFmtId="182" fontId="11" fillId="0" borderId="82" xfId="2" applyNumberFormat="1" applyFont="1" applyFill="1" applyBorder="1" applyAlignment="1">
      <alignment horizontal="right" vertical="center"/>
    </xf>
    <xf numFmtId="182" fontId="11" fillId="0" borderId="79" xfId="2" applyNumberFormat="1" applyFont="1" applyFill="1" applyBorder="1" applyAlignment="1">
      <alignment horizontal="right" vertical="center"/>
    </xf>
    <xf numFmtId="178" fontId="11" fillId="0" borderId="72" xfId="2" applyNumberFormat="1" applyFont="1" applyFill="1" applyBorder="1" applyAlignment="1">
      <alignment horizontal="right" vertical="center"/>
    </xf>
    <xf numFmtId="178" fontId="11" fillId="0" borderId="37" xfId="2" applyNumberFormat="1" applyFont="1" applyFill="1" applyBorder="1" applyAlignment="1">
      <alignment horizontal="right" vertical="center"/>
    </xf>
    <xf numFmtId="178" fontId="11" fillId="0" borderId="21" xfId="2" applyNumberFormat="1" applyFont="1" applyFill="1" applyBorder="1" applyAlignment="1">
      <alignment horizontal="right" vertical="center"/>
    </xf>
    <xf numFmtId="178" fontId="11" fillId="0" borderId="73" xfId="2" applyNumberFormat="1" applyFont="1" applyFill="1" applyBorder="1" applyAlignment="1">
      <alignment horizontal="right" vertical="center"/>
    </xf>
    <xf numFmtId="178" fontId="11" fillId="0" borderId="74" xfId="2" applyNumberFormat="1" applyFont="1" applyFill="1" applyBorder="1" applyAlignment="1">
      <alignment horizontal="right" vertical="center"/>
    </xf>
    <xf numFmtId="182" fontId="11" fillId="0" borderId="62" xfId="2" applyNumberFormat="1" applyFont="1" applyFill="1" applyBorder="1" applyAlignment="1">
      <alignment horizontal="right" vertical="center"/>
    </xf>
    <xf numFmtId="182" fontId="11" fillId="0" borderId="34" xfId="2" applyNumberFormat="1" applyFont="1" applyFill="1" applyBorder="1" applyAlignment="1">
      <alignment horizontal="right" vertical="center"/>
    </xf>
    <xf numFmtId="182" fontId="11" fillId="0" borderId="33" xfId="2" applyNumberFormat="1" applyFont="1" applyFill="1" applyBorder="1" applyAlignment="1">
      <alignment horizontal="right" vertical="center"/>
    </xf>
    <xf numFmtId="182" fontId="11" fillId="0" borderId="63" xfId="2" applyNumberFormat="1" applyFont="1" applyFill="1" applyBorder="1" applyAlignment="1">
      <alignment horizontal="right" vertical="center"/>
    </xf>
    <xf numFmtId="182" fontId="11" fillId="0" borderId="77" xfId="2" applyNumberFormat="1" applyFont="1" applyFill="1" applyBorder="1" applyAlignment="1">
      <alignment horizontal="right" vertical="center"/>
    </xf>
    <xf numFmtId="178" fontId="19" fillId="0" borderId="0" xfId="2" applyNumberFormat="1" applyFont="1" applyFill="1" applyAlignment="1">
      <alignment vertical="center"/>
    </xf>
    <xf numFmtId="178" fontId="11" fillId="0" borderId="58" xfId="2" applyNumberFormat="1" applyFont="1" applyFill="1" applyBorder="1" applyAlignment="1">
      <alignment horizontal="right" vertical="center"/>
    </xf>
    <xf numFmtId="178" fontId="11" fillId="0" borderId="40" xfId="2" applyNumberFormat="1" applyFont="1" applyFill="1" applyBorder="1" applyAlignment="1">
      <alignment horizontal="right" vertical="center"/>
    </xf>
    <xf numFmtId="178" fontId="11" fillId="0" borderId="75" xfId="2" applyNumberFormat="1" applyFont="1" applyFill="1" applyBorder="1" applyAlignment="1">
      <alignment horizontal="right" vertical="center"/>
    </xf>
    <xf numFmtId="178" fontId="11" fillId="0" borderId="64" xfId="2" applyNumberFormat="1" applyFont="1" applyFill="1" applyBorder="1" applyAlignment="1">
      <alignment horizontal="right" vertical="center"/>
    </xf>
    <xf numFmtId="178" fontId="11" fillId="0" borderId="78" xfId="2" applyNumberFormat="1" applyFont="1" applyFill="1" applyBorder="1" applyAlignment="1">
      <alignment horizontal="right" vertical="center"/>
    </xf>
    <xf numFmtId="178" fontId="11" fillId="0" borderId="0" xfId="2" applyNumberFormat="1" applyFont="1" applyFill="1" applyAlignment="1">
      <alignment vertical="center"/>
    </xf>
    <xf numFmtId="178" fontId="2" fillId="2" borderId="0" xfId="5" applyNumberFormat="1" applyFont="1" applyFill="1" applyAlignment="1">
      <alignment vertical="center"/>
    </xf>
    <xf numFmtId="178" fontId="6" fillId="2" borderId="0" xfId="5" applyNumberFormat="1" applyFont="1" applyFill="1" applyAlignment="1">
      <alignment vertical="center"/>
    </xf>
    <xf numFmtId="178" fontId="6" fillId="0" borderId="0" xfId="5" applyNumberFormat="1" applyFont="1" applyFill="1" applyAlignment="1">
      <alignment vertical="center"/>
    </xf>
    <xf numFmtId="178" fontId="6" fillId="2" borderId="0" xfId="5" applyNumberFormat="1" applyFont="1" applyFill="1" applyAlignment="1">
      <alignment horizontal="center" vertical="center"/>
    </xf>
    <xf numFmtId="176" fontId="6" fillId="0" borderId="0" xfId="5" applyNumberFormat="1" applyFont="1" applyFill="1" applyAlignment="1">
      <alignment vertical="center"/>
    </xf>
    <xf numFmtId="178" fontId="6" fillId="0" borderId="0" xfId="5" applyNumberFormat="1" applyFont="1" applyFill="1" applyAlignment="1">
      <alignment vertical="center" shrinkToFit="1"/>
    </xf>
    <xf numFmtId="178" fontId="1" fillId="2" borderId="0" xfId="5" applyNumberFormat="1" applyFont="1" applyFill="1" applyAlignment="1">
      <alignment vertical="center"/>
    </xf>
    <xf numFmtId="178" fontId="6" fillId="0" borderId="1" xfId="5" applyNumberFormat="1" applyFont="1" applyFill="1" applyBorder="1" applyAlignment="1">
      <alignment vertical="center"/>
    </xf>
    <xf numFmtId="178" fontId="11" fillId="2" borderId="2" xfId="5" applyNumberFormat="1" applyFont="1" applyFill="1" applyBorder="1" applyAlignment="1">
      <alignment horizontal="distributed" vertical="center"/>
    </xf>
    <xf numFmtId="178" fontId="11" fillId="0" borderId="0" xfId="5" applyNumberFormat="1" applyFont="1" applyFill="1" applyAlignment="1">
      <alignment horizontal="distributed" vertical="center"/>
    </xf>
    <xf numFmtId="178" fontId="12" fillId="2" borderId="7" xfId="5" applyNumberFormat="1" applyFont="1" applyFill="1" applyBorder="1" applyAlignment="1">
      <alignment horizontal="distributed" vertical="center"/>
    </xf>
    <xf numFmtId="178" fontId="11" fillId="2" borderId="4" xfId="5" applyNumberFormat="1" applyFont="1" applyFill="1" applyBorder="1" applyAlignment="1">
      <alignment horizontal="distributed" vertical="center"/>
    </xf>
    <xf numFmtId="178" fontId="11" fillId="2" borderId="4" xfId="5" applyNumberFormat="1" applyFont="1" applyFill="1" applyBorder="1" applyAlignment="1">
      <alignment vertical="center"/>
    </xf>
    <xf numFmtId="178" fontId="11" fillId="2" borderId="6" xfId="5" applyNumberFormat="1" applyFont="1" applyFill="1" applyBorder="1" applyAlignment="1">
      <alignment horizontal="distributed" vertical="center"/>
    </xf>
    <xf numFmtId="178" fontId="11" fillId="2" borderId="3" xfId="5" applyNumberFormat="1" applyFont="1" applyFill="1" applyBorder="1" applyAlignment="1">
      <alignment horizontal="distributed" vertical="center"/>
    </xf>
    <xf numFmtId="178" fontId="11" fillId="2" borderId="6" xfId="5" applyNumberFormat="1" applyFont="1" applyFill="1" applyBorder="1" applyAlignment="1">
      <alignment vertical="center"/>
    </xf>
    <xf numFmtId="178" fontId="11" fillId="2" borderId="24" xfId="5" applyNumberFormat="1" applyFont="1" applyFill="1" applyBorder="1" applyAlignment="1">
      <alignment horizontal="distributed" vertical="center"/>
    </xf>
    <xf numFmtId="178" fontId="11" fillId="2" borderId="38" xfId="5" applyNumberFormat="1" applyFont="1" applyFill="1" applyBorder="1" applyAlignment="1">
      <alignment horizontal="distributed" vertical="center"/>
    </xf>
    <xf numFmtId="178" fontId="11" fillId="2" borderId="38" xfId="5" applyNumberFormat="1" applyFont="1" applyFill="1" applyBorder="1" applyAlignment="1">
      <alignment vertical="center"/>
    </xf>
    <xf numFmtId="178" fontId="11" fillId="2" borderId="78" xfId="5" applyNumberFormat="1" applyFont="1" applyFill="1" applyBorder="1" applyAlignment="1">
      <alignment horizontal="distributed" vertical="center"/>
    </xf>
    <xf numFmtId="178" fontId="11" fillId="2" borderId="23" xfId="5" applyNumberFormat="1" applyFont="1" applyFill="1" applyBorder="1" applyAlignment="1">
      <alignment horizontal="distributed" vertical="center"/>
    </xf>
    <xf numFmtId="178" fontId="11" fillId="2" borderId="69" xfId="5" applyNumberFormat="1" applyFont="1" applyFill="1" applyBorder="1" applyAlignment="1">
      <alignment vertical="center"/>
    </xf>
    <xf numFmtId="178" fontId="11" fillId="0" borderId="38" xfId="5" applyNumberFormat="1" applyFont="1" applyFill="1" applyBorder="1" applyAlignment="1">
      <alignment vertical="center"/>
    </xf>
    <xf numFmtId="178" fontId="11" fillId="2" borderId="78" xfId="5" applyNumberFormat="1" applyFont="1" applyFill="1" applyBorder="1" applyAlignment="1">
      <alignment vertical="center"/>
    </xf>
    <xf numFmtId="178" fontId="11" fillId="2" borderId="16" xfId="5" applyNumberFormat="1" applyFont="1" applyFill="1" applyBorder="1" applyAlignment="1">
      <alignment horizontal="distributed" vertical="center"/>
    </xf>
    <xf numFmtId="178" fontId="11" fillId="0" borderId="1" xfId="5" applyNumberFormat="1" applyFont="1" applyFill="1" applyBorder="1" applyAlignment="1">
      <alignment horizontal="center" vertical="center"/>
    </xf>
    <xf numFmtId="178" fontId="11" fillId="0" borderId="34" xfId="5" applyNumberFormat="1" applyFont="1" applyFill="1" applyBorder="1" applyAlignment="1">
      <alignment horizontal="center" vertical="center"/>
    </xf>
    <xf numFmtId="178" fontId="11" fillId="0" borderId="63" xfId="5" applyNumberFormat="1" applyFont="1" applyFill="1" applyBorder="1" applyAlignment="1">
      <alignment horizontal="center" vertical="center"/>
    </xf>
    <xf numFmtId="178" fontId="11" fillId="0" borderId="32" xfId="5" applyNumberFormat="1" applyFont="1" applyFill="1" applyBorder="1" applyAlignment="1">
      <alignment horizontal="center" vertical="center"/>
    </xf>
    <xf numFmtId="178" fontId="11" fillId="2" borderId="32" xfId="5" applyNumberFormat="1" applyFont="1" applyFill="1" applyBorder="1" applyAlignment="1">
      <alignment horizontal="center" vertical="center"/>
    </xf>
    <xf numFmtId="178" fontId="11" fillId="2" borderId="34" xfId="5" applyNumberFormat="1" applyFont="1" applyFill="1" applyBorder="1" applyAlignment="1">
      <alignment horizontal="center" vertical="center"/>
    </xf>
    <xf numFmtId="178" fontId="11" fillId="2" borderId="1" xfId="5" applyNumberFormat="1" applyFont="1" applyFill="1" applyBorder="1" applyAlignment="1">
      <alignment horizontal="center" vertical="center"/>
    </xf>
    <xf numFmtId="178" fontId="11" fillId="0" borderId="36" xfId="5" applyNumberFormat="1" applyFont="1" applyFill="1" applyBorder="1" applyAlignment="1">
      <alignment horizontal="center" vertical="center"/>
    </xf>
    <xf numFmtId="178" fontId="11" fillId="0" borderId="57" xfId="5" applyNumberFormat="1" applyFont="1" applyFill="1" applyBorder="1" applyAlignment="1">
      <alignment horizontal="distributed" vertical="center"/>
    </xf>
    <xf numFmtId="178" fontId="11" fillId="0" borderId="18" xfId="5" applyNumberFormat="1" applyFont="1" applyFill="1" applyBorder="1" applyAlignment="1">
      <alignment horizontal="distributed" vertical="center"/>
    </xf>
    <xf numFmtId="178" fontId="11" fillId="0" borderId="19" xfId="5" applyNumberFormat="1" applyFont="1" applyFill="1" applyBorder="1" applyAlignment="1">
      <alignment horizontal="distributed" vertical="center"/>
    </xf>
    <xf numFmtId="178" fontId="11" fillId="2" borderId="69" xfId="5" applyNumberFormat="1" applyFont="1" applyFill="1" applyBorder="1" applyAlignment="1">
      <alignment horizontal="distributed" vertical="center"/>
    </xf>
    <xf numFmtId="178" fontId="11" fillId="2" borderId="72" xfId="5" applyNumberFormat="1" applyFont="1" applyFill="1" applyBorder="1" applyAlignment="1">
      <alignment horizontal="center" vertical="center"/>
    </xf>
    <xf numFmtId="178" fontId="11" fillId="2" borderId="37" xfId="5" applyNumberFormat="1" applyFont="1" applyFill="1" applyBorder="1" applyAlignment="1">
      <alignment horizontal="center" vertical="center"/>
    </xf>
    <xf numFmtId="178" fontId="11" fillId="2" borderId="9" xfId="5" applyNumberFormat="1" applyFont="1" applyFill="1" applyBorder="1" applyAlignment="1">
      <alignment horizontal="center" vertical="center"/>
    </xf>
    <xf numFmtId="178" fontId="11" fillId="2" borderId="4" xfId="5" applyNumberFormat="1" applyFont="1" applyFill="1" applyBorder="1" applyAlignment="1">
      <alignment horizontal="center" vertical="center"/>
    </xf>
    <xf numFmtId="178" fontId="11" fillId="2" borderId="10" xfId="5" applyNumberFormat="1" applyFont="1" applyFill="1" applyBorder="1" applyAlignment="1">
      <alignment horizontal="center" vertical="center"/>
    </xf>
    <xf numFmtId="178" fontId="11" fillId="2" borderId="70" xfId="5" applyNumberFormat="1" applyFont="1" applyFill="1" applyBorder="1" applyAlignment="1">
      <alignment horizontal="center" vertical="center"/>
    </xf>
    <xf numFmtId="178" fontId="11" fillId="0" borderId="37" xfId="5" applyNumberFormat="1" applyFont="1" applyFill="1" applyBorder="1" applyAlignment="1">
      <alignment horizontal="center" vertical="center"/>
    </xf>
    <xf numFmtId="178" fontId="11" fillId="2" borderId="73" xfId="5" applyNumberFormat="1" applyFont="1" applyFill="1" applyBorder="1" applyAlignment="1">
      <alignment horizontal="center" vertical="center"/>
    </xf>
    <xf numFmtId="178" fontId="11" fillId="0" borderId="9" xfId="5" applyNumberFormat="1" applyFont="1" applyFill="1" applyBorder="1" applyAlignment="1">
      <alignment horizontal="center" vertical="center"/>
    </xf>
    <xf numFmtId="178" fontId="11" fillId="0" borderId="73" xfId="5" applyNumberFormat="1" applyFont="1" applyFill="1" applyBorder="1" applyAlignment="1">
      <alignment horizontal="center" vertical="center"/>
    </xf>
    <xf numFmtId="178" fontId="11" fillId="0" borderId="72" xfId="5" applyNumberFormat="1" applyFont="1" applyFill="1" applyBorder="1" applyAlignment="1">
      <alignment horizontal="center" vertical="center"/>
    </xf>
    <xf numFmtId="178" fontId="11" fillId="0" borderId="74" xfId="5" applyNumberFormat="1" applyFont="1" applyFill="1" applyBorder="1" applyAlignment="1">
      <alignment horizontal="center" vertical="center"/>
    </xf>
    <xf numFmtId="178" fontId="11" fillId="0" borderId="70" xfId="5" applyNumberFormat="1" applyFont="1" applyFill="1" applyBorder="1" applyAlignment="1">
      <alignment horizontal="center" vertical="center"/>
    </xf>
    <xf numFmtId="178" fontId="11" fillId="0" borderId="75" xfId="5" applyNumberFormat="1" applyFont="1" applyFill="1" applyBorder="1" applyAlignment="1">
      <alignment vertical="center"/>
    </xf>
    <xf numFmtId="178" fontId="11" fillId="0" borderId="73" xfId="5" applyNumberFormat="1" applyFont="1" applyFill="1" applyBorder="1" applyAlignment="1">
      <alignment vertical="center"/>
    </xf>
    <xf numFmtId="178" fontId="11" fillId="0" borderId="0" xfId="5" applyNumberFormat="1" applyFont="1" applyFill="1" applyAlignment="1">
      <alignment vertical="center"/>
    </xf>
    <xf numFmtId="178" fontId="11" fillId="2" borderId="26" xfId="5" applyNumberFormat="1" applyFont="1" applyFill="1" applyBorder="1" applyAlignment="1">
      <alignment horizontal="distributed" vertical="center"/>
    </xf>
    <xf numFmtId="178" fontId="11" fillId="2" borderId="60" xfId="5" applyNumberFormat="1" applyFont="1" applyFill="1" applyBorder="1" applyAlignment="1">
      <alignment horizontal="center" vertical="center"/>
    </xf>
    <xf numFmtId="178" fontId="11" fillId="2" borderId="56" xfId="5" applyNumberFormat="1" applyFont="1" applyFill="1" applyBorder="1" applyAlignment="1">
      <alignment horizontal="center" vertical="center"/>
    </xf>
    <xf numFmtId="178" fontId="11" fillId="2" borderId="28" xfId="5" applyNumberFormat="1" applyFont="1" applyFill="1" applyBorder="1" applyAlignment="1">
      <alignment horizontal="center" vertical="center"/>
    </xf>
    <xf numFmtId="178" fontId="11" fillId="2" borderId="30" xfId="5" applyNumberFormat="1" applyFont="1" applyFill="1" applyBorder="1" applyAlignment="1">
      <alignment horizontal="center" vertical="center"/>
    </xf>
    <xf numFmtId="178" fontId="11" fillId="2" borderId="61" xfId="5" applyNumberFormat="1" applyFont="1" applyFill="1" applyBorder="1" applyAlignment="1">
      <alignment horizontal="center" vertical="center"/>
    </xf>
    <xf numFmtId="0" fontId="11" fillId="2" borderId="76" xfId="5" applyNumberFormat="1" applyFont="1" applyFill="1" applyBorder="1" applyAlignment="1">
      <alignment horizontal="center" vertical="center"/>
    </xf>
    <xf numFmtId="178" fontId="11" fillId="0" borderId="56" xfId="5" applyNumberFormat="1" applyFont="1" applyFill="1" applyBorder="1" applyAlignment="1">
      <alignment horizontal="center" vertical="center"/>
    </xf>
    <xf numFmtId="178" fontId="11" fillId="0" borderId="14" xfId="5" applyNumberFormat="1" applyFont="1" applyFill="1" applyBorder="1" applyAlignment="1">
      <alignment horizontal="center" vertical="center"/>
    </xf>
    <xf numFmtId="178" fontId="11" fillId="0" borderId="22" xfId="5" applyNumberFormat="1" applyFont="1" applyFill="1" applyBorder="1" applyAlignment="1">
      <alignment horizontal="center" vertical="center"/>
    </xf>
    <xf numFmtId="178" fontId="11" fillId="2" borderId="55" xfId="5" applyNumberFormat="1" applyFont="1" applyFill="1" applyBorder="1" applyAlignment="1">
      <alignment horizontal="center" vertical="center"/>
    </xf>
    <xf numFmtId="178" fontId="11" fillId="0" borderId="79" xfId="5" applyNumberFormat="1" applyFont="1" applyFill="1" applyBorder="1" applyAlignment="1">
      <alignment horizontal="center" vertical="center"/>
    </xf>
    <xf numFmtId="178" fontId="11" fillId="2" borderId="25" xfId="5" applyNumberFormat="1" applyFont="1" applyFill="1" applyBorder="1" applyAlignment="1">
      <alignment horizontal="center" vertical="center"/>
    </xf>
    <xf numFmtId="178" fontId="11" fillId="0" borderId="27" xfId="5" applyNumberFormat="1" applyFont="1" applyFill="1" applyBorder="1" applyAlignment="1">
      <alignment vertical="center"/>
    </xf>
    <xf numFmtId="178" fontId="11" fillId="0" borderId="61" xfId="5" applyNumberFormat="1" applyFont="1" applyFill="1" applyBorder="1" applyAlignment="1">
      <alignment vertical="center"/>
    </xf>
    <xf numFmtId="178" fontId="11" fillId="2" borderId="26" xfId="5" applyNumberFormat="1" applyFont="1" applyFill="1" applyBorder="1" applyAlignment="1">
      <alignment horizontal="center" vertical="center"/>
    </xf>
    <xf numFmtId="178" fontId="11" fillId="0" borderId="30" xfId="5" applyNumberFormat="1" applyFont="1" applyFill="1" applyBorder="1" applyAlignment="1">
      <alignment horizontal="center" vertical="center"/>
    </xf>
    <xf numFmtId="178" fontId="11" fillId="0" borderId="28" xfId="5" applyNumberFormat="1" applyFont="1" applyFill="1" applyBorder="1" applyAlignment="1">
      <alignment horizontal="center" vertical="center"/>
    </xf>
    <xf numFmtId="178" fontId="11" fillId="0" borderId="61" xfId="5" applyNumberFormat="1" applyFont="1" applyFill="1" applyBorder="1" applyAlignment="1">
      <alignment horizontal="center" vertical="center"/>
    </xf>
    <xf numFmtId="178" fontId="11" fillId="0" borderId="29" xfId="5" applyNumberFormat="1" applyFont="1" applyFill="1" applyBorder="1" applyAlignment="1">
      <alignment horizontal="center" vertical="center"/>
    </xf>
    <xf numFmtId="178" fontId="11" fillId="0" borderId="76" xfId="5" applyNumberFormat="1" applyFont="1" applyFill="1" applyBorder="1" applyAlignment="1">
      <alignment horizontal="center" vertical="center"/>
    </xf>
    <xf numFmtId="178" fontId="11" fillId="2" borderId="32" xfId="5" applyNumberFormat="1" applyFont="1" applyFill="1" applyBorder="1" applyAlignment="1">
      <alignment horizontal="distributed" vertical="center"/>
    </xf>
    <xf numFmtId="178" fontId="11" fillId="2" borderId="36" xfId="5" applyNumberFormat="1" applyFont="1" applyFill="1" applyBorder="1" applyAlignment="1">
      <alignment horizontal="center" vertical="center"/>
    </xf>
    <xf numFmtId="178" fontId="11" fillId="2" borderId="63" xfId="5" applyNumberFormat="1" applyFont="1" applyFill="1" applyBorder="1" applyAlignment="1">
      <alignment horizontal="center" vertical="center"/>
    </xf>
    <xf numFmtId="0" fontId="11" fillId="2" borderId="79" xfId="5" applyNumberFormat="1" applyFont="1" applyFill="1" applyBorder="1" applyAlignment="1">
      <alignment horizontal="center" vertical="center"/>
    </xf>
    <xf numFmtId="178" fontId="11" fillId="0" borderId="35" xfId="5" applyNumberFormat="1" applyFont="1" applyFill="1" applyBorder="1" applyAlignment="1">
      <alignment horizontal="center" vertical="center"/>
    </xf>
    <xf numFmtId="178" fontId="11" fillId="2" borderId="62" xfId="5" applyNumberFormat="1" applyFont="1" applyFill="1" applyBorder="1" applyAlignment="1">
      <alignment horizontal="center" vertical="center"/>
    </xf>
    <xf numFmtId="178" fontId="11" fillId="0" borderId="77" xfId="5" applyNumberFormat="1" applyFont="1" applyFill="1" applyBorder="1" applyAlignment="1">
      <alignment horizontal="center" vertical="center"/>
    </xf>
    <xf numFmtId="178" fontId="11" fillId="2" borderId="31" xfId="5" applyNumberFormat="1" applyFont="1" applyFill="1" applyBorder="1" applyAlignment="1">
      <alignment horizontal="center" vertical="center"/>
    </xf>
    <xf numFmtId="178" fontId="11" fillId="0" borderId="62" xfId="5" applyNumberFormat="1" applyFont="1" applyFill="1" applyBorder="1" applyAlignment="1">
      <alignment vertical="center"/>
    </xf>
    <xf numFmtId="178" fontId="11" fillId="0" borderId="63" xfId="5" applyNumberFormat="1" applyFont="1" applyFill="1" applyBorder="1" applyAlignment="1">
      <alignment vertical="center"/>
    </xf>
    <xf numFmtId="178" fontId="11" fillId="2" borderId="40" xfId="5" applyNumberFormat="1" applyFont="1" applyFill="1" applyBorder="1" applyAlignment="1">
      <alignment horizontal="center" vertical="center"/>
    </xf>
    <xf numFmtId="0" fontId="11" fillId="2" borderId="70" xfId="5" applyNumberFormat="1" applyFont="1" applyFill="1" applyBorder="1" applyAlignment="1">
      <alignment horizontal="center" vertical="center"/>
    </xf>
    <xf numFmtId="178" fontId="11" fillId="0" borderId="40" xfId="5" applyNumberFormat="1" applyFont="1" applyFill="1" applyBorder="1" applyAlignment="1">
      <alignment horizontal="center" vertical="center"/>
    </xf>
    <xf numFmtId="178" fontId="11" fillId="2" borderId="64" xfId="5" applyNumberFormat="1" applyFont="1" applyFill="1" applyBorder="1" applyAlignment="1">
      <alignment horizontal="center" vertical="center"/>
    </xf>
    <xf numFmtId="178" fontId="11" fillId="0" borderId="64" xfId="5" applyNumberFormat="1" applyFont="1" applyFill="1" applyBorder="1" applyAlignment="1">
      <alignment horizontal="center" vertical="center"/>
    </xf>
    <xf numFmtId="178" fontId="11" fillId="0" borderId="39" xfId="5" applyNumberFormat="1" applyFont="1" applyFill="1" applyBorder="1" applyAlignment="1">
      <alignment horizontal="center" vertical="center"/>
    </xf>
    <xf numFmtId="178" fontId="11" fillId="2" borderId="58" xfId="5" applyNumberFormat="1" applyFont="1" applyFill="1" applyBorder="1" applyAlignment="1">
      <alignment horizontal="center" vertical="center"/>
    </xf>
    <xf numFmtId="178" fontId="11" fillId="0" borderId="78" xfId="5" applyNumberFormat="1" applyFont="1" applyFill="1" applyBorder="1" applyAlignment="1">
      <alignment horizontal="center" vertical="center"/>
    </xf>
    <xf numFmtId="0" fontId="11" fillId="2" borderId="31" xfId="5" applyNumberFormat="1" applyFont="1" applyFill="1" applyBorder="1" applyAlignment="1">
      <alignment horizontal="center" vertical="center"/>
    </xf>
    <xf numFmtId="178" fontId="11" fillId="2" borderId="8" xfId="5" applyNumberFormat="1" applyFont="1" applyFill="1" applyBorder="1" applyAlignment="1">
      <alignment horizontal="center" vertical="center"/>
    </xf>
    <xf numFmtId="178" fontId="11" fillId="2" borderId="59" xfId="5" applyNumberFormat="1" applyFont="1" applyFill="1" applyBorder="1" applyAlignment="1">
      <alignment horizontal="center" vertical="center"/>
    </xf>
    <xf numFmtId="178" fontId="11" fillId="0" borderId="72" xfId="5" applyNumberFormat="1" applyFont="1" applyFill="1" applyBorder="1" applyAlignment="1">
      <alignment vertical="center"/>
    </xf>
    <xf numFmtId="0" fontId="11" fillId="2" borderId="25" xfId="5" applyNumberFormat="1" applyFont="1" applyFill="1" applyBorder="1" applyAlignment="1">
      <alignment horizontal="center" vertical="center"/>
    </xf>
    <xf numFmtId="178" fontId="11" fillId="2" borderId="29" xfId="5" applyNumberFormat="1" applyFont="1" applyFill="1" applyBorder="1" applyAlignment="1">
      <alignment horizontal="center" vertical="center"/>
    </xf>
    <xf numFmtId="178" fontId="11" fillId="0" borderId="60" xfId="5" applyNumberFormat="1" applyFont="1" applyFill="1" applyBorder="1" applyAlignment="1">
      <alignment vertical="center"/>
    </xf>
    <xf numFmtId="0" fontId="11" fillId="2" borderId="41" xfId="5" applyNumberFormat="1" applyFont="1" applyFill="1" applyBorder="1" applyAlignment="1">
      <alignment horizontal="center" vertical="center"/>
    </xf>
    <xf numFmtId="178" fontId="11" fillId="2" borderId="35" xfId="5" applyNumberFormat="1" applyFont="1" applyFill="1" applyBorder="1" applyAlignment="1">
      <alignment horizontal="center" vertical="center"/>
    </xf>
    <xf numFmtId="178" fontId="11" fillId="2" borderId="11" xfId="5" applyNumberFormat="1" applyFont="1" applyFill="1" applyBorder="1" applyAlignment="1">
      <alignment horizontal="distributed" vertical="center"/>
    </xf>
    <xf numFmtId="178" fontId="11" fillId="2" borderId="13" xfId="5" applyNumberFormat="1" applyFont="1" applyFill="1" applyBorder="1" applyAlignment="1">
      <alignment horizontal="center" vertical="center"/>
    </xf>
    <xf numFmtId="178" fontId="11" fillId="2" borderId="43" xfId="5" applyNumberFormat="1" applyFont="1" applyFill="1" applyBorder="1" applyAlignment="1">
      <alignment horizontal="center" vertical="center"/>
    </xf>
    <xf numFmtId="178" fontId="11" fillId="2" borderId="66" xfId="5" applyNumberFormat="1" applyFont="1" applyFill="1" applyBorder="1" applyAlignment="1">
      <alignment horizontal="center" vertical="center"/>
    </xf>
    <xf numFmtId="178" fontId="11" fillId="0" borderId="13" xfId="5" applyNumberFormat="1" applyFont="1" applyFill="1" applyBorder="1" applyAlignment="1">
      <alignment horizontal="center" vertical="center"/>
    </xf>
    <xf numFmtId="178" fontId="11" fillId="0" borderId="66" xfId="5" applyNumberFormat="1" applyFont="1" applyFill="1" applyBorder="1" applyAlignment="1">
      <alignment horizontal="center" vertical="center"/>
    </xf>
    <xf numFmtId="178" fontId="11" fillId="0" borderId="42" xfId="5" applyNumberFormat="1" applyFont="1" applyFill="1" applyBorder="1" applyAlignment="1">
      <alignment horizontal="center" vertical="center"/>
    </xf>
    <xf numFmtId="178" fontId="11" fillId="2" borderId="44" xfId="5" applyNumberFormat="1" applyFont="1" applyFill="1" applyBorder="1" applyAlignment="1">
      <alignment horizontal="center" vertical="center"/>
    </xf>
    <xf numFmtId="178" fontId="11" fillId="2" borderId="46" xfId="5" applyNumberFormat="1" applyFont="1" applyFill="1" applyBorder="1" applyAlignment="1">
      <alignment horizontal="center" vertical="center"/>
    </xf>
    <xf numFmtId="178" fontId="11" fillId="2" borderId="5" xfId="5" applyNumberFormat="1" applyFont="1" applyFill="1" applyBorder="1" applyAlignment="1">
      <alignment horizontal="center" vertical="center"/>
    </xf>
    <xf numFmtId="178" fontId="11" fillId="2" borderId="51" xfId="5" applyNumberFormat="1" applyFont="1" applyFill="1" applyBorder="1" applyAlignment="1">
      <alignment horizontal="center" vertical="center"/>
    </xf>
    <xf numFmtId="178" fontId="11" fillId="2" borderId="2" xfId="5" applyNumberFormat="1" applyFont="1" applyFill="1" applyBorder="1" applyAlignment="1">
      <alignment horizontal="center" vertical="center"/>
    </xf>
    <xf numFmtId="178" fontId="11" fillId="0" borderId="46" xfId="5" applyNumberFormat="1" applyFont="1" applyFill="1" applyBorder="1" applyAlignment="1">
      <alignment horizontal="center" vertical="center"/>
    </xf>
    <xf numFmtId="178" fontId="11" fillId="0" borderId="51" xfId="5" applyNumberFormat="1" applyFont="1" applyFill="1" applyBorder="1" applyAlignment="1">
      <alignment horizontal="center" vertical="center"/>
    </xf>
    <xf numFmtId="178" fontId="11" fillId="2" borderId="67" xfId="5" applyNumberFormat="1" applyFont="1" applyFill="1" applyBorder="1" applyAlignment="1">
      <alignment horizontal="center" vertical="center"/>
    </xf>
    <xf numFmtId="178" fontId="11" fillId="0" borderId="68" xfId="5" applyNumberFormat="1" applyFont="1" applyFill="1" applyBorder="1" applyAlignment="1">
      <alignment horizontal="center" vertical="center"/>
    </xf>
    <xf numFmtId="178" fontId="11" fillId="2" borderId="68" xfId="5" applyNumberFormat="1" applyFont="1" applyFill="1" applyBorder="1" applyAlignment="1">
      <alignment horizontal="center" vertical="center"/>
    </xf>
    <xf numFmtId="178" fontId="11" fillId="2" borderId="47" xfId="5" applyNumberFormat="1" applyFont="1" applyFill="1" applyBorder="1" applyAlignment="1">
      <alignment horizontal="center" vertical="center"/>
    </xf>
    <xf numFmtId="178" fontId="11" fillId="0" borderId="67" xfId="5" applyNumberFormat="1" applyFont="1" applyFill="1" applyBorder="1" applyAlignment="1">
      <alignment vertical="center"/>
    </xf>
    <xf numFmtId="178" fontId="11" fillId="0" borderId="51" xfId="5" applyNumberFormat="1" applyFont="1" applyFill="1" applyBorder="1" applyAlignment="1">
      <alignment vertical="center"/>
    </xf>
    <xf numFmtId="178" fontId="11" fillId="2" borderId="11" xfId="5" applyNumberFormat="1" applyFont="1" applyFill="1" applyBorder="1" applyAlignment="1">
      <alignment horizontal="center" vertical="center"/>
    </xf>
    <xf numFmtId="178" fontId="11" fillId="0" borderId="27" xfId="5" applyNumberFormat="1" applyFont="1" applyFill="1" applyBorder="1" applyAlignment="1">
      <alignment horizontal="center" vertical="center"/>
    </xf>
    <xf numFmtId="178" fontId="11" fillId="2" borderId="65" xfId="5" applyNumberFormat="1" applyFont="1" applyFill="1" applyBorder="1" applyAlignment="1">
      <alignment horizontal="center" vertical="center"/>
    </xf>
    <xf numFmtId="178" fontId="11" fillId="2" borderId="20" xfId="5" applyNumberFormat="1" applyFont="1" applyFill="1" applyBorder="1" applyAlignment="1">
      <alignment horizontal="center" vertical="center"/>
    </xf>
    <xf numFmtId="178" fontId="11" fillId="2" borderId="41" xfId="5" applyNumberFormat="1" applyFont="1" applyFill="1" applyBorder="1" applyAlignment="1">
      <alignment horizontal="center" vertical="center"/>
    </xf>
    <xf numFmtId="178" fontId="11" fillId="0" borderId="5" xfId="5" applyNumberFormat="1" applyFont="1" applyFill="1" applyBorder="1" applyAlignment="1">
      <alignment horizontal="center" vertical="center"/>
    </xf>
    <xf numFmtId="178" fontId="11" fillId="2" borderId="15" xfId="5" applyNumberFormat="1" applyFont="1" applyFill="1" applyBorder="1" applyAlignment="1">
      <alignment horizontal="center" vertical="center"/>
    </xf>
    <xf numFmtId="178" fontId="11" fillId="2" borderId="50" xfId="5" applyNumberFormat="1" applyFont="1" applyFill="1" applyBorder="1" applyAlignment="1">
      <alignment horizontal="center" vertical="center"/>
    </xf>
    <xf numFmtId="178" fontId="11" fillId="2" borderId="18" xfId="5" applyNumberFormat="1" applyFont="1" applyFill="1" applyBorder="1" applyAlignment="1">
      <alignment horizontal="center" vertical="center"/>
    </xf>
    <xf numFmtId="178" fontId="11" fillId="2" borderId="19" xfId="5" applyNumberFormat="1" applyFont="1" applyFill="1" applyBorder="1" applyAlignment="1">
      <alignment horizontal="center" vertical="center"/>
    </xf>
    <xf numFmtId="178" fontId="11" fillId="0" borderId="18" xfId="5" applyNumberFormat="1" applyFont="1" applyFill="1" applyBorder="1" applyAlignment="1">
      <alignment horizontal="center" vertical="center"/>
    </xf>
    <xf numFmtId="178" fontId="11" fillId="0" borderId="19" xfId="5" applyNumberFormat="1" applyFont="1" applyFill="1" applyBorder="1" applyAlignment="1">
      <alignment horizontal="center" vertical="center"/>
    </xf>
    <xf numFmtId="178" fontId="11" fillId="2" borderId="57" xfId="5" applyNumberFormat="1" applyFont="1" applyFill="1" applyBorder="1" applyAlignment="1">
      <alignment horizontal="center" vertical="center"/>
    </xf>
    <xf numFmtId="178" fontId="11" fillId="0" borderId="49" xfId="5" applyNumberFormat="1" applyFont="1" applyFill="1" applyBorder="1" applyAlignment="1">
      <alignment horizontal="center" vertical="center"/>
    </xf>
    <xf numFmtId="178" fontId="11" fillId="0" borderId="71" xfId="5" applyNumberFormat="1" applyFont="1" applyFill="1" applyBorder="1" applyAlignment="1">
      <alignment vertical="center"/>
    </xf>
    <xf numFmtId="178" fontId="11" fillId="0" borderId="14" xfId="5" applyNumberFormat="1" applyFont="1" applyFill="1" applyBorder="1" applyAlignment="1">
      <alignment vertical="center"/>
    </xf>
    <xf numFmtId="178" fontId="12" fillId="2" borderId="2" xfId="5" applyNumberFormat="1" applyFont="1" applyFill="1" applyBorder="1" applyAlignment="1">
      <alignment horizontal="distributed" vertical="center" wrapText="1"/>
    </xf>
    <xf numFmtId="178" fontId="11" fillId="2" borderId="3" xfId="5" applyNumberFormat="1" applyFont="1" applyFill="1" applyBorder="1" applyAlignment="1">
      <alignment horizontal="center" vertical="center"/>
    </xf>
    <xf numFmtId="178" fontId="11" fillId="2" borderId="53" xfId="5" applyNumberFormat="1" applyFont="1" applyFill="1" applyBorder="1" applyAlignment="1">
      <alignment horizontal="center" vertical="center"/>
    </xf>
    <xf numFmtId="178" fontId="11" fillId="0" borderId="53" xfId="5" applyNumberFormat="1" applyFont="1" applyFill="1" applyBorder="1" applyAlignment="1">
      <alignment horizontal="center" vertical="center"/>
    </xf>
    <xf numFmtId="178" fontId="11" fillId="0" borderId="4" xfId="5" applyNumberFormat="1" applyFont="1" applyFill="1" applyBorder="1" applyAlignment="1">
      <alignment horizontal="center" vertical="center"/>
    </xf>
    <xf numFmtId="178" fontId="11" fillId="0" borderId="10" xfId="5" applyNumberFormat="1" applyFont="1" applyFill="1" applyBorder="1" applyAlignment="1">
      <alignment horizontal="center" vertical="center"/>
    </xf>
    <xf numFmtId="178" fontId="11" fillId="0" borderId="52" xfId="5" applyNumberFormat="1" applyFont="1" applyFill="1" applyBorder="1" applyAlignment="1">
      <alignment horizontal="center" vertical="center"/>
    </xf>
    <xf numFmtId="178" fontId="11" fillId="0" borderId="6" xfId="5" applyNumberFormat="1" applyFont="1" applyFill="1" applyBorder="1" applyAlignment="1">
      <alignment horizontal="center" vertical="center"/>
    </xf>
    <xf numFmtId="178" fontId="11" fillId="0" borderId="0" xfId="5" applyNumberFormat="1" applyFont="1" applyFill="1" applyAlignment="1"/>
    <xf numFmtId="178" fontId="12" fillId="2" borderId="41" xfId="5" applyNumberFormat="1" applyFont="1" applyFill="1" applyBorder="1" applyAlignment="1">
      <alignment horizontal="distributed" vertical="center" wrapText="1"/>
    </xf>
    <xf numFmtId="178" fontId="11" fillId="0" borderId="43" xfId="5" applyNumberFormat="1" applyFont="1" applyFill="1" applyBorder="1" applyAlignment="1">
      <alignment horizontal="center" vertical="center"/>
    </xf>
    <xf numFmtId="178" fontId="11" fillId="0" borderId="60" xfId="5" applyNumberFormat="1" applyFont="1" applyFill="1" applyBorder="1" applyAlignment="1">
      <alignment horizontal="center" vertical="center"/>
    </xf>
    <xf numFmtId="178" fontId="12" fillId="2" borderId="25" xfId="5" applyNumberFormat="1" applyFont="1" applyFill="1" applyBorder="1" applyAlignment="1">
      <alignment horizontal="distributed" vertical="center" wrapText="1"/>
    </xf>
    <xf numFmtId="178" fontId="11" fillId="0" borderId="58" xfId="5" applyNumberFormat="1" applyFont="1" applyFill="1" applyBorder="1" applyAlignment="1">
      <alignment horizontal="center" vertical="center"/>
    </xf>
    <xf numFmtId="178" fontId="6" fillId="2" borderId="25" xfId="5" applyNumberFormat="1" applyFont="1" applyFill="1" applyBorder="1" applyAlignment="1">
      <alignment horizontal="center" vertical="center"/>
    </xf>
    <xf numFmtId="178" fontId="6" fillId="2" borderId="26" xfId="5" applyNumberFormat="1" applyFont="1" applyFill="1" applyBorder="1" applyAlignment="1">
      <alignment horizontal="center" vertical="center"/>
    </xf>
    <xf numFmtId="178" fontId="6" fillId="0" borderId="60" xfId="5" applyNumberFormat="1" applyFont="1" applyFill="1" applyBorder="1" applyAlignment="1">
      <alignment horizontal="center" vertical="center"/>
    </xf>
    <xf numFmtId="178" fontId="6" fillId="0" borderId="61" xfId="5" applyNumberFormat="1" applyFont="1" applyFill="1" applyBorder="1" applyAlignment="1">
      <alignment horizontal="center" vertical="center"/>
    </xf>
    <xf numFmtId="178" fontId="12" fillId="2" borderId="7" xfId="5" applyNumberFormat="1" applyFont="1" applyFill="1" applyBorder="1" applyAlignment="1">
      <alignment horizontal="distributed" vertical="center" wrapText="1"/>
    </xf>
    <xf numFmtId="178" fontId="11" fillId="2" borderId="14" xfId="5" applyNumberFormat="1" applyFont="1" applyFill="1" applyBorder="1" applyAlignment="1">
      <alignment horizontal="center" vertical="center"/>
    </xf>
    <xf numFmtId="178" fontId="11" fillId="0" borderId="0" xfId="5" applyNumberFormat="1" applyFont="1" applyFill="1" applyBorder="1" applyAlignment="1">
      <alignment horizontal="center" vertical="center"/>
    </xf>
    <xf numFmtId="178" fontId="11" fillId="0" borderId="62" xfId="5" applyNumberFormat="1" applyFont="1" applyFill="1" applyBorder="1" applyAlignment="1">
      <alignment horizontal="center" vertical="center"/>
    </xf>
    <xf numFmtId="178" fontId="11" fillId="0" borderId="24" xfId="5" applyNumberFormat="1" applyFont="1" applyFill="1" applyBorder="1" applyAlignment="1">
      <alignment horizontal="center" vertical="center"/>
    </xf>
    <xf numFmtId="178" fontId="6" fillId="2" borderId="31" xfId="5" applyNumberFormat="1" applyFont="1" applyFill="1" applyBorder="1" applyAlignment="1">
      <alignment horizontal="center" vertical="center"/>
    </xf>
    <xf numFmtId="178" fontId="6" fillId="2" borderId="36" xfId="5" applyNumberFormat="1" applyFont="1" applyFill="1" applyBorder="1" applyAlignment="1">
      <alignment horizontal="center" vertical="center"/>
    </xf>
    <xf numFmtId="178" fontId="6" fillId="0" borderId="62" xfId="5" applyNumberFormat="1" applyFont="1" applyFill="1" applyBorder="1" applyAlignment="1">
      <alignment horizontal="center" vertical="center"/>
    </xf>
    <xf numFmtId="178" fontId="6" fillId="0" borderId="63" xfId="5" applyNumberFormat="1" applyFont="1" applyFill="1" applyBorder="1" applyAlignment="1">
      <alignment horizontal="center" vertical="center"/>
    </xf>
    <xf numFmtId="178" fontId="11" fillId="2" borderId="48" xfId="5" applyNumberFormat="1" applyFont="1" applyFill="1" applyBorder="1" applyAlignment="1">
      <alignment horizontal="center" vertical="center"/>
    </xf>
    <xf numFmtId="178" fontId="11" fillId="0" borderId="67" xfId="5" applyNumberFormat="1" applyFont="1" applyFill="1" applyBorder="1" applyAlignment="1">
      <alignment horizontal="center" vertical="center"/>
    </xf>
    <xf numFmtId="178" fontId="12" fillId="0" borderId="0" xfId="5" applyNumberFormat="1" applyFont="1" applyFill="1" applyAlignment="1">
      <alignment vertical="center"/>
    </xf>
    <xf numFmtId="178" fontId="11" fillId="2" borderId="0" xfId="5" applyNumberFormat="1" applyFont="1" applyFill="1" applyBorder="1" applyAlignment="1">
      <alignment vertical="center"/>
    </xf>
    <xf numFmtId="178" fontId="12" fillId="2" borderId="0" xfId="5" applyNumberFormat="1" applyFont="1" applyFill="1" applyAlignment="1">
      <alignment horizontal="center" vertical="center"/>
    </xf>
    <xf numFmtId="178" fontId="12" fillId="2" borderId="0" xfId="5" applyNumberFormat="1" applyFont="1" applyFill="1" applyAlignment="1" applyProtection="1">
      <alignment vertical="center"/>
      <protection locked="0"/>
    </xf>
    <xf numFmtId="178" fontId="6" fillId="0" borderId="0" xfId="5" applyNumberFormat="1" applyFont="1" applyFill="1" applyAlignment="1">
      <alignment horizontal="distributed" vertical="center"/>
    </xf>
    <xf numFmtId="178" fontId="6" fillId="0" borderId="0" xfId="5" applyNumberFormat="1" applyFont="1" applyFill="1" applyAlignment="1">
      <alignment horizontal="center" vertical="center"/>
    </xf>
    <xf numFmtId="0" fontId="21" fillId="0" borderId="0" xfId="3" applyFont="1" applyFill="1" applyAlignment="1">
      <alignment horizontal="left" vertical="center" indent="1"/>
    </xf>
    <xf numFmtId="178" fontId="2" fillId="0" borderId="0" xfId="2" applyNumberFormat="1" applyFont="1" applyFill="1" applyAlignment="1">
      <alignment vertical="center"/>
    </xf>
    <xf numFmtId="178" fontId="6" fillId="0" borderId="0" xfId="2" applyNumberFormat="1" applyFont="1" applyFill="1" applyBorder="1" applyAlignment="1">
      <alignment vertical="center"/>
    </xf>
    <xf numFmtId="178" fontId="14" fillId="0" borderId="0" xfId="2" applyNumberFormat="1" applyFont="1" applyFill="1" applyAlignment="1">
      <alignment vertical="top"/>
    </xf>
    <xf numFmtId="178" fontId="10" fillId="0" borderId="3" xfId="2" applyNumberFormat="1" applyFont="1" applyFill="1" applyBorder="1" applyAlignment="1">
      <alignment horizontal="distributed" vertical="center"/>
    </xf>
    <xf numFmtId="178" fontId="10" fillId="0" borderId="4" xfId="2" applyNumberFormat="1" applyFont="1" applyFill="1" applyBorder="1" applyAlignment="1">
      <alignment horizontal="distributed" vertical="center"/>
    </xf>
    <xf numFmtId="178" fontId="10" fillId="0" borderId="4" xfId="2" applyNumberFormat="1" applyFont="1" applyFill="1" applyBorder="1" applyAlignment="1">
      <alignment vertical="center"/>
    </xf>
    <xf numFmtId="178" fontId="10" fillId="0" borderId="4" xfId="2" applyNumberFormat="1" applyFont="1" applyFill="1" applyBorder="1" applyAlignment="1">
      <alignment horizontal="center" vertical="center"/>
    </xf>
    <xf numFmtId="178" fontId="10" fillId="0" borderId="6" xfId="2" applyNumberFormat="1" applyFont="1" applyFill="1" applyBorder="1" applyAlignment="1">
      <alignment horizontal="center" vertical="center"/>
    </xf>
    <xf numFmtId="178" fontId="10" fillId="0" borderId="2" xfId="2" applyNumberFormat="1" applyFont="1" applyFill="1" applyBorder="1" applyAlignment="1">
      <alignment horizontal="left" vertical="center"/>
    </xf>
    <xf numFmtId="178" fontId="10" fillId="0" borderId="3" xfId="2" applyNumberFormat="1" applyFont="1" applyFill="1" applyBorder="1" applyAlignment="1">
      <alignment vertical="center"/>
    </xf>
    <xf numFmtId="0" fontId="6" fillId="0" borderId="4" xfId="2" applyFont="1" applyFill="1" applyBorder="1" applyAlignment="1">
      <alignment vertical="center"/>
    </xf>
    <xf numFmtId="178" fontId="10" fillId="0" borderId="0" xfId="2" applyNumberFormat="1" applyFont="1" applyFill="1" applyBorder="1" applyAlignment="1">
      <alignment horizontal="center" vertical="center"/>
    </xf>
    <xf numFmtId="178" fontId="10" fillId="0" borderId="0" xfId="2" applyNumberFormat="1" applyFont="1" applyFill="1" applyAlignment="1">
      <alignment horizontal="distributed" vertical="center"/>
    </xf>
    <xf numFmtId="178" fontId="10" fillId="0" borderId="0" xfId="2" applyNumberFormat="1" applyFont="1" applyFill="1" applyBorder="1" applyAlignment="1">
      <alignment horizontal="distributed" vertical="center"/>
    </xf>
    <xf numFmtId="178" fontId="10" fillId="0" borderId="71" xfId="2" applyNumberFormat="1" applyFont="1" applyFill="1" applyBorder="1" applyAlignment="1">
      <alignment horizontal="center" vertical="center"/>
    </xf>
    <xf numFmtId="178" fontId="10" fillId="0" borderId="42" xfId="2" applyNumberFormat="1" applyFont="1" applyFill="1" applyBorder="1" applyAlignment="1">
      <alignment horizontal="centerContinuous" vertical="center"/>
    </xf>
    <xf numFmtId="178" fontId="10" fillId="0" borderId="43" xfId="2" applyNumberFormat="1" applyFont="1" applyFill="1" applyBorder="1" applyAlignment="1">
      <alignment horizontal="centerContinuous" vertical="center"/>
    </xf>
    <xf numFmtId="178" fontId="10" fillId="0" borderId="79" xfId="2" applyNumberFormat="1" applyFont="1" applyFill="1" applyBorder="1" applyAlignment="1">
      <alignment horizontal="centerContinuous" vertical="center"/>
    </xf>
    <xf numFmtId="0" fontId="10" fillId="0" borderId="0" xfId="2" applyFont="1" applyFill="1" applyBorder="1" applyAlignment="1">
      <alignment horizontal="center" vertical="center" shrinkToFit="1"/>
    </xf>
    <xf numFmtId="178" fontId="10" fillId="0" borderId="15" xfId="2" applyNumberFormat="1" applyFont="1" applyFill="1" applyBorder="1" applyAlignment="1">
      <alignment horizontal="distributed" vertical="center"/>
    </xf>
    <xf numFmtId="49" fontId="10" fillId="0" borderId="17" xfId="2" applyNumberFormat="1" applyFont="1" applyFill="1" applyBorder="1" applyAlignment="1">
      <alignment horizontal="center" vertical="center"/>
    </xf>
    <xf numFmtId="178" fontId="10" fillId="0" borderId="35" xfId="2" applyNumberFormat="1" applyFont="1" applyFill="1" applyBorder="1" applyAlignment="1">
      <alignment horizontal="center" vertical="center" wrapText="1"/>
    </xf>
    <xf numFmtId="178" fontId="10" fillId="0" borderId="34" xfId="2" applyNumberFormat="1" applyFont="1" applyFill="1" applyBorder="1" applyAlignment="1">
      <alignment horizontal="center" vertical="center" wrapText="1"/>
    </xf>
    <xf numFmtId="178" fontId="10" fillId="0" borderId="49" xfId="2" applyNumberFormat="1" applyFont="1" applyFill="1" applyBorder="1" applyAlignment="1">
      <alignment horizontal="center" vertical="center" wrapText="1"/>
    </xf>
    <xf numFmtId="178" fontId="10" fillId="0" borderId="69" xfId="2" applyNumberFormat="1" applyFont="1" applyFill="1" applyBorder="1" applyAlignment="1">
      <alignment horizontal="distributed" vertical="center"/>
    </xf>
    <xf numFmtId="178" fontId="10" fillId="0" borderId="69" xfId="2" applyNumberFormat="1" applyFont="1" applyFill="1" applyBorder="1" applyAlignment="1">
      <alignment horizontal="right" vertical="center"/>
    </xf>
    <xf numFmtId="178" fontId="10" fillId="0" borderId="37" xfId="2" applyNumberFormat="1" applyFont="1" applyFill="1" applyBorder="1" applyAlignment="1">
      <alignment horizontal="right" vertical="center"/>
    </xf>
    <xf numFmtId="176" fontId="10" fillId="0" borderId="21" xfId="2" applyNumberFormat="1" applyFont="1" applyFill="1" applyBorder="1" applyAlignment="1">
      <alignment horizontal="right" vertical="center"/>
    </xf>
    <xf numFmtId="176" fontId="10" fillId="0" borderId="9" xfId="2" applyNumberFormat="1" applyFont="1" applyFill="1" applyBorder="1" applyAlignment="1">
      <alignment horizontal="right" vertical="center"/>
    </xf>
    <xf numFmtId="176" fontId="10" fillId="0" borderId="37" xfId="2" applyNumberFormat="1" applyFont="1" applyFill="1" applyBorder="1" applyAlignment="1">
      <alignment horizontal="right" vertical="center"/>
    </xf>
    <xf numFmtId="176" fontId="10" fillId="0" borderId="73" xfId="2" applyNumberFormat="1" applyFont="1" applyFill="1" applyBorder="1" applyAlignment="1">
      <alignment horizontal="right" vertical="center"/>
    </xf>
    <xf numFmtId="176" fontId="10" fillId="0" borderId="70" xfId="2" quotePrefix="1" applyNumberFormat="1" applyFont="1" applyFill="1" applyBorder="1" applyAlignment="1" applyProtection="1">
      <alignment horizontal="right" vertical="center"/>
      <protection locked="0"/>
    </xf>
    <xf numFmtId="176" fontId="10" fillId="0" borderId="72" xfId="2" applyNumberFormat="1" applyFont="1" applyFill="1" applyBorder="1" applyAlignment="1">
      <alignment horizontal="right" vertical="center"/>
    </xf>
    <xf numFmtId="184" fontId="10" fillId="0" borderId="74" xfId="2" applyNumberFormat="1" applyFont="1" applyFill="1" applyBorder="1" applyAlignment="1">
      <alignment horizontal="right" vertical="center"/>
    </xf>
    <xf numFmtId="184" fontId="10" fillId="0" borderId="0" xfId="2" applyNumberFormat="1" applyFont="1" applyFill="1" applyBorder="1" applyAlignment="1">
      <alignment horizontal="right" vertical="center"/>
    </xf>
    <xf numFmtId="38" fontId="6" fillId="0" borderId="23" xfId="4" applyFont="1" applyFill="1" applyBorder="1" applyAlignment="1">
      <alignment horizontal="right" vertical="center"/>
    </xf>
    <xf numFmtId="182" fontId="10" fillId="0" borderId="0" xfId="4" applyNumberFormat="1" applyFont="1" applyFill="1" applyBorder="1" applyAlignment="1">
      <alignment horizontal="right" vertical="center"/>
    </xf>
    <xf numFmtId="38" fontId="6" fillId="0" borderId="24" xfId="4" applyFont="1" applyFill="1" applyBorder="1" applyAlignment="1">
      <alignment horizontal="right" vertical="center"/>
    </xf>
    <xf numFmtId="178" fontId="10" fillId="0" borderId="0" xfId="2" applyNumberFormat="1" applyFont="1" applyFill="1" applyAlignment="1">
      <alignment vertical="center"/>
    </xf>
    <xf numFmtId="178" fontId="10" fillId="0" borderId="0" xfId="2" applyNumberFormat="1" applyFont="1" applyFill="1" applyBorder="1" applyAlignment="1">
      <alignment vertical="center"/>
    </xf>
    <xf numFmtId="178" fontId="10" fillId="0" borderId="26" xfId="2" applyNumberFormat="1" applyFont="1" applyFill="1" applyBorder="1" applyAlignment="1">
      <alignment horizontal="distributed" vertical="center"/>
    </xf>
    <xf numFmtId="178" fontId="10" fillId="0" borderId="23" xfId="2" applyNumberFormat="1" applyFont="1" applyFill="1" applyBorder="1" applyAlignment="1">
      <alignment horizontal="right" vertical="center"/>
    </xf>
    <xf numFmtId="178" fontId="10" fillId="0" borderId="56" xfId="2" applyNumberFormat="1" applyFont="1" applyFill="1" applyBorder="1" applyAlignment="1">
      <alignment horizontal="right" vertical="center"/>
    </xf>
    <xf numFmtId="176" fontId="10" fillId="0" borderId="71" xfId="2" applyNumberFormat="1" applyFont="1" applyFill="1" applyBorder="1" applyAlignment="1">
      <alignment horizontal="right" vertical="center"/>
    </xf>
    <xf numFmtId="176" fontId="10" fillId="0" borderId="0" xfId="2" applyNumberFormat="1" applyFont="1" applyFill="1" applyBorder="1" applyAlignment="1">
      <alignment horizontal="right" vertical="center"/>
    </xf>
    <xf numFmtId="176" fontId="10" fillId="0" borderId="56" xfId="2" applyNumberFormat="1" applyFont="1" applyFill="1" applyBorder="1" applyAlignment="1">
      <alignment horizontal="right" vertical="center"/>
    </xf>
    <xf numFmtId="176" fontId="10" fillId="0" borderId="14" xfId="2" applyNumberFormat="1" applyFont="1" applyFill="1" applyBorder="1" applyAlignment="1">
      <alignment horizontal="right" vertical="center"/>
    </xf>
    <xf numFmtId="176" fontId="10" fillId="0" borderId="7" xfId="2" quotePrefix="1" applyNumberFormat="1" applyFont="1" applyFill="1" applyBorder="1" applyAlignment="1" applyProtection="1">
      <alignment horizontal="right" vertical="center"/>
      <protection locked="0"/>
    </xf>
    <xf numFmtId="176" fontId="10" fillId="0" borderId="60" xfId="2" applyNumberFormat="1" applyFont="1" applyFill="1" applyBorder="1" applyAlignment="1">
      <alignment horizontal="right" vertical="center"/>
    </xf>
    <xf numFmtId="176" fontId="10" fillId="0" borderId="28" xfId="2" applyNumberFormat="1" applyFont="1" applyFill="1" applyBorder="1" applyAlignment="1">
      <alignment horizontal="right" vertical="center"/>
    </xf>
    <xf numFmtId="184" fontId="10" fillId="0" borderId="24" xfId="2" applyNumberFormat="1" applyFont="1" applyFill="1" applyBorder="1" applyAlignment="1">
      <alignment horizontal="right" vertical="center"/>
    </xf>
    <xf numFmtId="38" fontId="6" fillId="0" borderId="26" xfId="4" applyFont="1" applyFill="1" applyBorder="1" applyAlignment="1">
      <alignment horizontal="right" vertical="center"/>
    </xf>
    <xf numFmtId="182" fontId="10" fillId="0" borderId="30" xfId="4" applyNumberFormat="1" applyFont="1" applyFill="1" applyBorder="1" applyAlignment="1">
      <alignment horizontal="right" vertical="center"/>
    </xf>
    <xf numFmtId="38" fontId="6" fillId="0" borderId="76" xfId="4" applyFont="1" applyFill="1" applyBorder="1" applyAlignment="1">
      <alignment horizontal="right" vertical="center"/>
    </xf>
    <xf numFmtId="178" fontId="10" fillId="0" borderId="26" xfId="2" applyNumberFormat="1" applyFont="1" applyFill="1" applyBorder="1" applyAlignment="1">
      <alignment horizontal="right" vertical="center"/>
    </xf>
    <xf numFmtId="178" fontId="10" fillId="0" borderId="28" xfId="2" applyNumberFormat="1" applyFont="1" applyFill="1" applyBorder="1" applyAlignment="1">
      <alignment horizontal="right" vertical="center"/>
    </xf>
    <xf numFmtId="176" fontId="10" fillId="0" borderId="27" xfId="2" applyNumberFormat="1" applyFont="1" applyFill="1" applyBorder="1" applyAlignment="1">
      <alignment horizontal="right" vertical="center"/>
    </xf>
    <xf numFmtId="176" fontId="10" fillId="0" borderId="30" xfId="2" applyNumberFormat="1" applyFont="1" applyFill="1" applyBorder="1" applyAlignment="1">
      <alignment horizontal="right" vertical="center"/>
    </xf>
    <xf numFmtId="176" fontId="10" fillId="0" borderId="61" xfId="2" applyNumberFormat="1" applyFont="1" applyFill="1" applyBorder="1" applyAlignment="1">
      <alignment horizontal="right" vertical="center"/>
    </xf>
    <xf numFmtId="176" fontId="10" fillId="0" borderId="25" xfId="2" quotePrefix="1" applyNumberFormat="1" applyFont="1" applyFill="1" applyBorder="1" applyAlignment="1" applyProtection="1">
      <alignment horizontal="right" vertical="center"/>
      <protection locked="0"/>
    </xf>
    <xf numFmtId="184" fontId="10" fillId="0" borderId="76" xfId="2" applyNumberFormat="1" applyFont="1" applyFill="1" applyBorder="1" applyAlignment="1">
      <alignment horizontal="right" vertical="center"/>
    </xf>
    <xf numFmtId="178" fontId="10" fillId="0" borderId="32" xfId="2" applyNumberFormat="1" applyFont="1" applyFill="1" applyBorder="1" applyAlignment="1">
      <alignment horizontal="distributed" vertical="center"/>
    </xf>
    <xf numFmtId="178" fontId="10" fillId="0" borderId="32" xfId="2" applyNumberFormat="1" applyFont="1" applyFill="1" applyBorder="1" applyAlignment="1">
      <alignment horizontal="right" vertical="center"/>
    </xf>
    <xf numFmtId="178" fontId="10" fillId="0" borderId="34" xfId="2" applyNumberFormat="1" applyFont="1" applyFill="1" applyBorder="1" applyAlignment="1">
      <alignment horizontal="right" vertical="center"/>
    </xf>
    <xf numFmtId="176" fontId="10" fillId="0" borderId="33" xfId="2" applyNumberFormat="1" applyFont="1" applyFill="1" applyBorder="1" applyAlignment="1">
      <alignment horizontal="right" vertical="center"/>
    </xf>
    <xf numFmtId="176" fontId="10" fillId="0" borderId="36" xfId="2" applyNumberFormat="1" applyFont="1" applyFill="1" applyBorder="1" applyAlignment="1">
      <alignment horizontal="right" vertical="center"/>
    </xf>
    <xf numFmtId="176" fontId="10" fillId="0" borderId="34" xfId="2" applyNumberFormat="1" applyFont="1" applyFill="1" applyBorder="1" applyAlignment="1">
      <alignment horizontal="right" vertical="center"/>
    </xf>
    <xf numFmtId="176" fontId="10" fillId="0" borderId="63" xfId="2" applyNumberFormat="1" applyFont="1" applyFill="1" applyBorder="1" applyAlignment="1">
      <alignment horizontal="right" vertical="center"/>
    </xf>
    <xf numFmtId="176" fontId="10" fillId="0" borderId="31" xfId="2" quotePrefix="1" applyNumberFormat="1" applyFont="1" applyFill="1" applyBorder="1" applyAlignment="1" applyProtection="1">
      <alignment horizontal="right" vertical="center"/>
      <protection locked="0"/>
    </xf>
    <xf numFmtId="176" fontId="10" fillId="0" borderId="65" xfId="2" applyNumberFormat="1" applyFont="1" applyFill="1" applyBorder="1" applyAlignment="1">
      <alignment horizontal="right" vertical="center"/>
    </xf>
    <xf numFmtId="184" fontId="10" fillId="0" borderId="77" xfId="2" applyNumberFormat="1" applyFont="1" applyFill="1" applyBorder="1" applyAlignment="1">
      <alignment horizontal="right" vertical="center"/>
    </xf>
    <xf numFmtId="38" fontId="6" fillId="0" borderId="32" xfId="4" applyFont="1" applyFill="1" applyBorder="1" applyAlignment="1">
      <alignment horizontal="right" vertical="center"/>
    </xf>
    <xf numFmtId="182" fontId="10" fillId="0" borderId="36" xfId="4" applyNumberFormat="1" applyFont="1" applyFill="1" applyBorder="1" applyAlignment="1">
      <alignment horizontal="right" vertical="center"/>
    </xf>
    <xf numFmtId="38" fontId="6" fillId="0" borderId="77" xfId="4" applyFont="1" applyFill="1" applyBorder="1" applyAlignment="1">
      <alignment horizontal="right" vertical="center"/>
    </xf>
    <xf numFmtId="178" fontId="10" fillId="0" borderId="40" xfId="2" applyNumberFormat="1" applyFont="1" applyFill="1" applyBorder="1" applyAlignment="1">
      <alignment horizontal="right" vertical="center"/>
    </xf>
    <xf numFmtId="176" fontId="10" fillId="0" borderId="75" xfId="2" applyNumberFormat="1" applyFont="1" applyFill="1" applyBorder="1" applyAlignment="1">
      <alignment horizontal="right" vertical="center"/>
    </xf>
    <xf numFmtId="176" fontId="10" fillId="0" borderId="38" xfId="2" applyNumberFormat="1" applyFont="1" applyFill="1" applyBorder="1" applyAlignment="1">
      <alignment horizontal="right" vertical="center"/>
    </xf>
    <xf numFmtId="176" fontId="10" fillId="0" borderId="40" xfId="2" applyNumberFormat="1" applyFont="1" applyFill="1" applyBorder="1" applyAlignment="1">
      <alignment horizontal="right" vertical="center"/>
    </xf>
    <xf numFmtId="176" fontId="10" fillId="0" borderId="64" xfId="2" applyNumberFormat="1" applyFont="1" applyFill="1" applyBorder="1" applyAlignment="1">
      <alignment horizontal="right" vertical="center"/>
    </xf>
    <xf numFmtId="176" fontId="10" fillId="0" borderId="20" xfId="2" quotePrefix="1" applyNumberFormat="1" applyFont="1" applyFill="1" applyBorder="1" applyAlignment="1" applyProtection="1">
      <alignment horizontal="right" vertical="center"/>
      <protection locked="0"/>
    </xf>
    <xf numFmtId="184" fontId="10" fillId="0" borderId="78" xfId="2" applyNumberFormat="1" applyFont="1" applyFill="1" applyBorder="1" applyAlignment="1">
      <alignment horizontal="right" vertical="center"/>
    </xf>
    <xf numFmtId="38" fontId="6" fillId="0" borderId="69" xfId="4" quotePrefix="1" applyFont="1" applyFill="1" applyBorder="1" applyAlignment="1">
      <alignment horizontal="right" vertical="center"/>
    </xf>
    <xf numFmtId="182" fontId="10" fillId="0" borderId="9" xfId="4" applyNumberFormat="1" applyFont="1" applyFill="1" applyBorder="1" applyAlignment="1">
      <alignment horizontal="right" vertical="center"/>
    </xf>
    <xf numFmtId="38" fontId="6" fillId="0" borderId="74" xfId="4" applyFont="1" applyFill="1" applyBorder="1" applyAlignment="1">
      <alignment horizontal="right" vertical="center"/>
    </xf>
    <xf numFmtId="38" fontId="6" fillId="0" borderId="69" xfId="4" applyFont="1" applyFill="1" applyBorder="1" applyAlignment="1">
      <alignment horizontal="right" vertical="center"/>
    </xf>
    <xf numFmtId="182" fontId="10" fillId="0" borderId="38" xfId="4" applyNumberFormat="1" applyFont="1" applyFill="1" applyBorder="1" applyAlignment="1">
      <alignment horizontal="right" vertical="center"/>
    </xf>
    <xf numFmtId="38" fontId="6" fillId="0" borderId="78" xfId="4" applyFont="1" applyFill="1" applyBorder="1" applyAlignment="1">
      <alignment horizontal="right" vertical="center"/>
    </xf>
    <xf numFmtId="176" fontId="10" fillId="0" borderId="62" xfId="2" applyNumberFormat="1" applyFont="1" applyFill="1" applyBorder="1" applyAlignment="1">
      <alignment horizontal="right" vertical="center"/>
    </xf>
    <xf numFmtId="176" fontId="10" fillId="0" borderId="58" xfId="2" applyNumberFormat="1" applyFont="1" applyFill="1" applyBorder="1" applyAlignment="1">
      <alignment horizontal="right" vertical="center"/>
    </xf>
    <xf numFmtId="178" fontId="10" fillId="0" borderId="11" xfId="2" applyNumberFormat="1" applyFont="1" applyFill="1" applyBorder="1" applyAlignment="1">
      <alignment horizontal="distributed" vertical="center"/>
    </xf>
    <xf numFmtId="178" fontId="10" fillId="0" borderId="11" xfId="2" applyNumberFormat="1" applyFont="1" applyFill="1" applyBorder="1" applyAlignment="1">
      <alignment horizontal="right" vertical="center"/>
    </xf>
    <xf numFmtId="178" fontId="10" fillId="0" borderId="13" xfId="2" applyNumberFormat="1" applyFont="1" applyFill="1" applyBorder="1" applyAlignment="1">
      <alignment horizontal="right" vertical="center"/>
    </xf>
    <xf numFmtId="176" fontId="10" fillId="0" borderId="43" xfId="2" applyNumberFormat="1" applyFont="1" applyFill="1" applyBorder="1" applyAlignment="1">
      <alignment horizontal="right" vertical="center"/>
    </xf>
    <xf numFmtId="176" fontId="10" fillId="0" borderId="13" xfId="2" applyNumberFormat="1" applyFont="1" applyFill="1" applyBorder="1" applyAlignment="1">
      <alignment horizontal="right" vertical="center"/>
    </xf>
    <xf numFmtId="176" fontId="10" fillId="0" borderId="66" xfId="2" applyNumberFormat="1" applyFont="1" applyFill="1" applyBorder="1" applyAlignment="1">
      <alignment horizontal="right" vertical="center"/>
    </xf>
    <xf numFmtId="176" fontId="10" fillId="0" borderId="41" xfId="2" quotePrefix="1" applyNumberFormat="1" applyFont="1" applyFill="1" applyBorder="1" applyAlignment="1" applyProtection="1">
      <alignment horizontal="right" vertical="center"/>
      <protection locked="0"/>
    </xf>
    <xf numFmtId="38" fontId="6" fillId="0" borderId="11" xfId="4" applyFont="1" applyFill="1" applyBorder="1" applyAlignment="1">
      <alignment horizontal="right" vertical="center"/>
    </xf>
    <xf numFmtId="182" fontId="10" fillId="0" borderId="43" xfId="4" applyNumberFormat="1" applyFont="1" applyFill="1" applyBorder="1" applyAlignment="1">
      <alignment horizontal="right" vertical="center"/>
    </xf>
    <xf numFmtId="38" fontId="6" fillId="0" borderId="79" xfId="4" applyFont="1" applyFill="1" applyBorder="1" applyAlignment="1">
      <alignment horizontal="right" vertical="center"/>
    </xf>
    <xf numFmtId="178" fontId="10" fillId="0" borderId="44" xfId="2" applyNumberFormat="1" applyFont="1" applyFill="1" applyBorder="1" applyAlignment="1">
      <alignment horizontal="center" vertical="center"/>
    </xf>
    <xf numFmtId="178" fontId="10" fillId="0" borderId="44" xfId="2" applyNumberFormat="1" applyFont="1" applyFill="1" applyBorder="1" applyAlignment="1">
      <alignment horizontal="right" vertical="center"/>
    </xf>
    <xf numFmtId="178" fontId="10" fillId="0" borderId="46" xfId="2" applyNumberFormat="1" applyFont="1" applyFill="1" applyBorder="1" applyAlignment="1">
      <alignment horizontal="right" vertical="center"/>
    </xf>
    <xf numFmtId="176" fontId="10" fillId="0" borderId="45" xfId="2" applyNumberFormat="1" applyFont="1" applyFill="1" applyBorder="1" applyAlignment="1">
      <alignment horizontal="right" vertical="center"/>
    </xf>
    <xf numFmtId="176" fontId="10" fillId="0" borderId="47" xfId="2" applyNumberFormat="1" applyFont="1" applyFill="1" applyBorder="1" applyAlignment="1">
      <alignment horizontal="right" vertical="center"/>
    </xf>
    <xf numFmtId="176" fontId="10" fillId="0" borderId="46" xfId="2" applyNumberFormat="1" applyFont="1" applyFill="1" applyBorder="1" applyAlignment="1">
      <alignment horizontal="right" vertical="center"/>
    </xf>
    <xf numFmtId="176" fontId="10" fillId="0" borderId="68" xfId="2" applyNumberFormat="1" applyFont="1" applyFill="1" applyBorder="1" applyAlignment="1">
      <alignment horizontal="right" vertical="center"/>
    </xf>
    <xf numFmtId="176" fontId="10" fillId="0" borderId="48" xfId="2" applyNumberFormat="1" applyFont="1" applyFill="1" applyBorder="1" applyAlignment="1">
      <alignment horizontal="right" vertical="center"/>
    </xf>
    <xf numFmtId="176" fontId="10" fillId="0" borderId="44" xfId="2" applyNumberFormat="1" applyFont="1" applyFill="1" applyBorder="1" applyAlignment="1">
      <alignment horizontal="right" vertical="center"/>
    </xf>
    <xf numFmtId="184" fontId="10" fillId="0" borderId="68" xfId="2" applyNumberFormat="1" applyFont="1" applyFill="1" applyBorder="1" applyAlignment="1">
      <alignment horizontal="right" vertical="center"/>
    </xf>
    <xf numFmtId="38" fontId="6" fillId="0" borderId="44" xfId="4" applyFont="1" applyFill="1" applyBorder="1" applyAlignment="1">
      <alignment horizontal="right" vertical="center"/>
    </xf>
    <xf numFmtId="182" fontId="10" fillId="0" borderId="5" xfId="4" applyNumberFormat="1" applyFont="1" applyFill="1" applyBorder="1" applyAlignment="1">
      <alignment horizontal="right" vertical="center"/>
    </xf>
    <xf numFmtId="38" fontId="6" fillId="0" borderId="68" xfId="4" applyFont="1" applyFill="1" applyBorder="1" applyAlignment="1">
      <alignment horizontal="right" vertical="center"/>
    </xf>
    <xf numFmtId="176" fontId="10" fillId="0" borderId="69" xfId="2" applyNumberFormat="1" applyFont="1" applyFill="1" applyBorder="1" applyAlignment="1">
      <alignment horizontal="right" vertical="center"/>
    </xf>
    <xf numFmtId="176" fontId="10" fillId="0" borderId="26" xfId="2" applyNumberFormat="1" applyFont="1" applyFill="1" applyBorder="1" applyAlignment="1">
      <alignment horizontal="right" vertical="center"/>
    </xf>
    <xf numFmtId="176" fontId="10" fillId="0" borderId="12" xfId="2" applyNumberFormat="1" applyFont="1" applyFill="1" applyBorder="1" applyAlignment="1">
      <alignment horizontal="right" vertical="center"/>
    </xf>
    <xf numFmtId="176" fontId="10" fillId="0" borderId="11" xfId="2" applyNumberFormat="1" applyFont="1" applyFill="1" applyBorder="1" applyAlignment="1">
      <alignment horizontal="right" vertical="center"/>
    </xf>
    <xf numFmtId="184" fontId="10" fillId="0" borderId="79" xfId="2" applyNumberFormat="1" applyFont="1" applyFill="1" applyBorder="1" applyAlignment="1">
      <alignment horizontal="right" vertical="center"/>
    </xf>
    <xf numFmtId="176" fontId="10" fillId="0" borderId="8" xfId="2" applyNumberFormat="1" applyFont="1" applyFill="1" applyBorder="1" applyAlignment="1">
      <alignment horizontal="right" vertical="center"/>
    </xf>
    <xf numFmtId="176" fontId="10" fillId="0" borderId="32" xfId="2" applyNumberFormat="1" applyFont="1" applyFill="1" applyBorder="1" applyAlignment="1">
      <alignment horizontal="right" vertical="center"/>
    </xf>
    <xf numFmtId="176" fontId="10" fillId="0" borderId="5" xfId="2" applyNumberFormat="1" applyFont="1" applyFill="1" applyBorder="1" applyAlignment="1">
      <alignment horizontal="right" vertical="center"/>
    </xf>
    <xf numFmtId="176" fontId="10" fillId="0" borderId="51" xfId="2" applyNumberFormat="1" applyFont="1" applyFill="1" applyBorder="1" applyAlignment="1">
      <alignment horizontal="right" vertical="center"/>
    </xf>
    <xf numFmtId="178" fontId="10" fillId="0" borderId="15" xfId="2" applyNumberFormat="1" applyFont="1" applyFill="1" applyBorder="1" applyAlignment="1">
      <alignment horizontal="center" vertical="center"/>
    </xf>
    <xf numFmtId="178" fontId="10" fillId="0" borderId="15" xfId="2" applyNumberFormat="1" applyFont="1" applyFill="1" applyBorder="1" applyAlignment="1">
      <alignment horizontal="right" vertical="center"/>
    </xf>
    <xf numFmtId="178" fontId="10" fillId="0" borderId="18" xfId="2" applyNumberFormat="1" applyFont="1" applyFill="1" applyBorder="1" applyAlignment="1">
      <alignment horizontal="right" vertical="center"/>
    </xf>
    <xf numFmtId="176" fontId="10" fillId="0" borderId="17" xfId="2" applyNumberFormat="1" applyFont="1" applyFill="1" applyBorder="1" applyAlignment="1">
      <alignment horizontal="right" vertical="center"/>
    </xf>
    <xf numFmtId="176" fontId="10" fillId="0" borderId="1" xfId="2" applyNumberFormat="1" applyFont="1" applyFill="1" applyBorder="1" applyAlignment="1">
      <alignment horizontal="right" vertical="center"/>
    </xf>
    <xf numFmtId="176" fontId="10" fillId="0" borderId="18" xfId="2" applyNumberFormat="1" applyFont="1" applyFill="1" applyBorder="1" applyAlignment="1">
      <alignment horizontal="right" vertical="center"/>
    </xf>
    <xf numFmtId="176" fontId="10" fillId="0" borderId="19" xfId="2" applyNumberFormat="1" applyFont="1" applyFill="1" applyBorder="1" applyAlignment="1">
      <alignment horizontal="right" vertical="center"/>
    </xf>
    <xf numFmtId="176" fontId="10" fillId="0" borderId="16" xfId="2" applyNumberFormat="1" applyFont="1" applyFill="1" applyBorder="1" applyAlignment="1">
      <alignment horizontal="right" vertical="center"/>
    </xf>
    <xf numFmtId="176" fontId="10" fillId="0" borderId="15" xfId="2" applyNumberFormat="1" applyFont="1" applyFill="1" applyBorder="1" applyAlignment="1">
      <alignment horizontal="right" vertical="center"/>
    </xf>
    <xf numFmtId="184" fontId="10" fillId="0" borderId="49" xfId="2" applyNumberFormat="1" applyFont="1" applyFill="1" applyBorder="1" applyAlignment="1">
      <alignment horizontal="right" vertical="center"/>
    </xf>
    <xf numFmtId="38" fontId="6" fillId="0" borderId="15" xfId="4" applyFont="1" applyFill="1" applyBorder="1" applyAlignment="1">
      <alignment horizontal="right" vertical="center"/>
    </xf>
    <xf numFmtId="182" fontId="10" fillId="0" borderId="1" xfId="4" applyNumberFormat="1" applyFont="1" applyFill="1" applyBorder="1" applyAlignment="1">
      <alignment horizontal="right" vertical="center"/>
    </xf>
    <xf numFmtId="38" fontId="6" fillId="0" borderId="49" xfId="4" applyFont="1" applyFill="1" applyBorder="1" applyAlignment="1">
      <alignment horizontal="right" vertical="center"/>
    </xf>
    <xf numFmtId="178" fontId="11" fillId="0" borderId="0" xfId="2" applyNumberFormat="1" applyFont="1" applyFill="1" applyBorder="1" applyAlignment="1">
      <alignment vertical="center"/>
    </xf>
    <xf numFmtId="38" fontId="6" fillId="0" borderId="0" xfId="4" applyFont="1" applyFill="1" applyAlignment="1">
      <alignment vertical="center"/>
    </xf>
    <xf numFmtId="178" fontId="11" fillId="0" borderId="3" xfId="2" applyNumberFormat="1" applyFont="1" applyFill="1" applyBorder="1" applyAlignment="1">
      <alignment horizontal="left" vertical="center"/>
    </xf>
    <xf numFmtId="178" fontId="11" fillId="0" borderId="44" xfId="2" applyNumberFormat="1" applyFont="1" applyFill="1" applyBorder="1" applyAlignment="1">
      <alignment vertical="center"/>
    </xf>
    <xf numFmtId="178" fontId="11" fillId="0" borderId="68" xfId="2" applyNumberFormat="1" applyFont="1" applyFill="1" applyBorder="1" applyAlignment="1">
      <alignment vertical="center"/>
    </xf>
    <xf numFmtId="178" fontId="11" fillId="0" borderId="3" xfId="2" applyNumberFormat="1" applyFont="1" applyFill="1" applyBorder="1" applyAlignment="1">
      <alignment horizontal="left" vertical="center" wrapText="1"/>
    </xf>
    <xf numFmtId="178" fontId="11" fillId="0" borderId="4" xfId="2" applyNumberFormat="1" applyFont="1" applyFill="1" applyBorder="1" applyAlignment="1">
      <alignment horizontal="distributed" vertical="center"/>
    </xf>
    <xf numFmtId="178" fontId="12" fillId="0" borderId="10" xfId="2" applyNumberFormat="1" applyFont="1" applyFill="1" applyBorder="1" applyAlignment="1">
      <alignment vertical="center" wrapText="1" shrinkToFit="1"/>
    </xf>
    <xf numFmtId="178" fontId="11" fillId="0" borderId="8" xfId="2" applyNumberFormat="1" applyFont="1" applyFill="1" applyBorder="1" applyAlignment="1">
      <alignment horizontal="distributed" vertical="center"/>
    </xf>
    <xf numFmtId="178" fontId="11" fillId="0" borderId="9" xfId="2" applyNumberFormat="1" applyFont="1" applyFill="1" applyBorder="1" applyAlignment="1">
      <alignment horizontal="distributed" vertical="center"/>
    </xf>
    <xf numFmtId="178" fontId="11" fillId="0" borderId="4" xfId="2" applyNumberFormat="1" applyFont="1" applyFill="1" applyBorder="1" applyAlignment="1">
      <alignment horizontal="left" vertical="center"/>
    </xf>
    <xf numFmtId="178" fontId="11" fillId="0" borderId="38" xfId="2" applyNumberFormat="1" applyFont="1" applyFill="1" applyBorder="1" applyAlignment="1">
      <alignment horizontal="left" vertical="center"/>
    </xf>
    <xf numFmtId="178" fontId="11" fillId="0" borderId="78" xfId="2" applyNumberFormat="1" applyFont="1" applyFill="1" applyBorder="1" applyAlignment="1">
      <alignment horizontal="left" vertical="center"/>
    </xf>
    <xf numFmtId="178" fontId="11" fillId="0" borderId="0" xfId="2" applyNumberFormat="1" applyFont="1" applyFill="1" applyBorder="1" applyAlignment="1">
      <alignment horizontal="left" vertical="center"/>
    </xf>
    <xf numFmtId="178" fontId="11" fillId="0" borderId="23" xfId="2" applyNumberFormat="1" applyFont="1" applyFill="1" applyBorder="1" applyAlignment="1">
      <alignment horizontal="left" vertical="center"/>
    </xf>
    <xf numFmtId="178" fontId="11" fillId="0" borderId="78" xfId="2" applyNumberFormat="1" applyFont="1" applyFill="1" applyBorder="1" applyAlignment="1">
      <alignment vertical="center"/>
    </xf>
    <xf numFmtId="178" fontId="11" fillId="0" borderId="2" xfId="2" applyNumberFormat="1" applyFont="1" applyFill="1" applyBorder="1" applyAlignment="1">
      <alignment horizontal="left" vertical="center"/>
    </xf>
    <xf numFmtId="178" fontId="11" fillId="0" borderId="23" xfId="2" applyNumberFormat="1" applyFont="1" applyFill="1" applyBorder="1" applyAlignment="1">
      <alignment horizontal="left" vertical="center" wrapText="1"/>
    </xf>
    <xf numFmtId="178" fontId="11" fillId="0" borderId="9" xfId="2" applyNumberFormat="1" applyFont="1" applyFill="1" applyBorder="1" applyAlignment="1">
      <alignment horizontal="left" vertical="center"/>
    </xf>
    <xf numFmtId="178" fontId="11" fillId="0" borderId="65" xfId="2" applyNumberFormat="1" applyFont="1" applyFill="1" applyBorder="1" applyAlignment="1">
      <alignment vertical="center"/>
    </xf>
    <xf numFmtId="178" fontId="11" fillId="0" borderId="13" xfId="2" applyNumberFormat="1" applyFont="1" applyFill="1" applyBorder="1" applyAlignment="1">
      <alignment vertical="center"/>
    </xf>
    <xf numFmtId="178" fontId="11" fillId="0" borderId="7" xfId="2" applyNumberFormat="1" applyFont="1" applyFill="1" applyBorder="1" applyAlignment="1">
      <alignment horizontal="distributed" vertical="center"/>
    </xf>
    <xf numFmtId="49" fontId="11" fillId="0" borderId="18" xfId="2" applyNumberFormat="1" applyFont="1" applyFill="1" applyBorder="1" applyAlignment="1">
      <alignment horizontal="distributed" vertical="center"/>
    </xf>
    <xf numFmtId="178" fontId="11" fillId="0" borderId="34" xfId="2" applyNumberFormat="1" applyFont="1" applyFill="1" applyBorder="1" applyAlignment="1">
      <alignment horizontal="center" vertical="center" shrinkToFit="1"/>
    </xf>
    <xf numFmtId="178" fontId="11" fillId="0" borderId="49" xfId="2" applyNumberFormat="1" applyFont="1" applyFill="1" applyBorder="1" applyAlignment="1">
      <alignment horizontal="center" vertical="center"/>
    </xf>
    <xf numFmtId="178" fontId="11" fillId="0" borderId="16" xfId="2" applyNumberFormat="1" applyFont="1" applyFill="1" applyBorder="1" applyAlignment="1">
      <alignment horizontal="distributed" vertical="center"/>
    </xf>
    <xf numFmtId="178" fontId="11" fillId="0" borderId="69" xfId="2" applyNumberFormat="1" applyFont="1" applyFill="1" applyBorder="1" applyAlignment="1">
      <alignment horizontal="distributed" vertical="center"/>
    </xf>
    <xf numFmtId="178" fontId="11" fillId="0" borderId="69" xfId="2" applyNumberFormat="1" applyFont="1" applyFill="1" applyBorder="1" applyAlignment="1">
      <alignment horizontal="right" vertical="center"/>
    </xf>
    <xf numFmtId="178" fontId="11" fillId="0" borderId="9" xfId="2" applyNumberFormat="1" applyFont="1" applyFill="1" applyBorder="1" applyAlignment="1" applyProtection="1">
      <alignment horizontal="right" vertical="center"/>
      <protection locked="0"/>
    </xf>
    <xf numFmtId="178" fontId="11" fillId="0" borderId="9" xfId="2" applyNumberFormat="1" applyFont="1" applyFill="1" applyBorder="1" applyAlignment="1">
      <alignment horizontal="right" vertical="center"/>
    </xf>
    <xf numFmtId="180" fontId="11" fillId="0" borderId="59" xfId="2" applyNumberFormat="1" applyFont="1" applyFill="1" applyBorder="1" applyAlignment="1">
      <alignment horizontal="right" vertical="center"/>
    </xf>
    <xf numFmtId="178" fontId="11" fillId="0" borderId="70" xfId="2" applyNumberFormat="1" applyFont="1" applyFill="1" applyBorder="1" applyAlignment="1">
      <alignment horizontal="right" vertical="center"/>
    </xf>
    <xf numFmtId="178" fontId="11" fillId="0" borderId="8" xfId="2" applyNumberFormat="1" applyFont="1" applyFill="1" applyBorder="1" applyAlignment="1">
      <alignment horizontal="right" vertical="center"/>
    </xf>
    <xf numFmtId="178" fontId="11" fillId="0" borderId="28" xfId="2" applyNumberFormat="1" applyFont="1" applyFill="1" applyBorder="1" applyAlignment="1">
      <alignment horizontal="right" vertical="center"/>
    </xf>
    <xf numFmtId="178" fontId="11" fillId="0" borderId="70" xfId="2" applyNumberFormat="1" applyFont="1" applyFill="1" applyBorder="1" applyAlignment="1" applyProtection="1">
      <alignment horizontal="right" vertical="center"/>
      <protection locked="0"/>
    </xf>
    <xf numFmtId="180" fontId="11" fillId="0" borderId="73" xfId="2" applyNumberFormat="1" applyFont="1" applyFill="1" applyBorder="1" applyAlignment="1">
      <alignment horizontal="right" vertical="center"/>
    </xf>
    <xf numFmtId="180" fontId="11" fillId="0" borderId="9" xfId="2" applyNumberFormat="1" applyFont="1" applyFill="1" applyBorder="1" applyAlignment="1">
      <alignment horizontal="right" vertical="center"/>
    </xf>
    <xf numFmtId="185" fontId="11" fillId="0" borderId="73" xfId="2" applyNumberFormat="1" applyFont="1" applyFill="1" applyBorder="1" applyAlignment="1">
      <alignment horizontal="right" vertical="center"/>
    </xf>
    <xf numFmtId="178" fontId="11" fillId="0" borderId="23" xfId="2" applyNumberFormat="1" applyFont="1" applyFill="1" applyBorder="1" applyAlignment="1">
      <alignment horizontal="right" vertical="center"/>
    </xf>
    <xf numFmtId="178" fontId="11" fillId="0" borderId="56" xfId="2" applyNumberFormat="1" applyFont="1" applyFill="1" applyBorder="1" applyAlignment="1">
      <alignment horizontal="right" vertical="center"/>
    </xf>
    <xf numFmtId="178" fontId="11" fillId="0" borderId="24" xfId="2" applyNumberFormat="1" applyFont="1" applyFill="1" applyBorder="1" applyAlignment="1">
      <alignment horizontal="right" vertical="center"/>
    </xf>
    <xf numFmtId="178" fontId="11" fillId="0" borderId="0" xfId="2" applyNumberFormat="1" applyFont="1" applyFill="1" applyBorder="1" applyAlignment="1" applyProtection="1">
      <alignment horizontal="right" vertical="center"/>
      <protection locked="0"/>
    </xf>
    <xf numFmtId="178" fontId="11" fillId="0" borderId="55" xfId="2" applyNumberFormat="1" applyFont="1" applyFill="1" applyBorder="1" applyAlignment="1">
      <alignment horizontal="right" vertical="center"/>
    </xf>
    <xf numFmtId="178" fontId="11" fillId="0" borderId="30" xfId="2" applyNumberFormat="1" applyFont="1" applyFill="1" applyBorder="1" applyAlignment="1">
      <alignment horizontal="right" vertical="center"/>
    </xf>
    <xf numFmtId="180" fontId="11" fillId="0" borderId="22" xfId="2" applyNumberFormat="1" applyFont="1" applyFill="1" applyBorder="1" applyAlignment="1">
      <alignment horizontal="right" vertical="center"/>
    </xf>
    <xf numFmtId="178" fontId="11" fillId="0" borderId="25" xfId="2" applyNumberFormat="1" applyFont="1" applyFill="1" applyBorder="1" applyAlignment="1">
      <alignment horizontal="right" vertical="center"/>
    </xf>
    <xf numFmtId="178" fontId="11" fillId="0" borderId="7" xfId="2" applyNumberFormat="1" applyFont="1" applyFill="1" applyBorder="1" applyAlignment="1">
      <alignment horizontal="right" vertical="center"/>
    </xf>
    <xf numFmtId="178" fontId="11" fillId="0" borderId="25" xfId="2" applyNumberFormat="1" applyFont="1" applyFill="1" applyBorder="1" applyAlignment="1" applyProtection="1">
      <alignment horizontal="right" vertical="center"/>
      <protection locked="0"/>
    </xf>
    <xf numFmtId="180" fontId="11" fillId="0" borderId="14" xfId="2" applyNumberFormat="1" applyFont="1" applyFill="1" applyBorder="1" applyAlignment="1">
      <alignment horizontal="right" vertical="center"/>
    </xf>
    <xf numFmtId="180" fontId="11" fillId="0" borderId="0" xfId="2" applyNumberFormat="1" applyFont="1" applyFill="1" applyBorder="1" applyAlignment="1">
      <alignment horizontal="right" vertical="center"/>
    </xf>
    <xf numFmtId="185" fontId="11" fillId="0" borderId="61" xfId="2" applyNumberFormat="1" applyFont="1" applyFill="1" applyBorder="1" applyAlignment="1">
      <alignment horizontal="right" vertical="center"/>
    </xf>
    <xf numFmtId="178" fontId="11" fillId="0" borderId="26" xfId="2" applyNumberFormat="1" applyFont="1" applyFill="1" applyBorder="1" applyAlignment="1">
      <alignment horizontal="right" vertical="center"/>
    </xf>
    <xf numFmtId="178" fontId="11" fillId="0" borderId="76" xfId="2" applyNumberFormat="1" applyFont="1" applyFill="1" applyBorder="1" applyAlignment="1">
      <alignment horizontal="right" vertical="center"/>
    </xf>
    <xf numFmtId="178" fontId="11" fillId="0" borderId="30" xfId="2" applyNumberFormat="1" applyFont="1" applyFill="1" applyBorder="1" applyAlignment="1" applyProtection="1">
      <alignment horizontal="right" vertical="center"/>
      <protection locked="0"/>
    </xf>
    <xf numFmtId="178" fontId="11" fillId="0" borderId="60" xfId="2" applyNumberFormat="1" applyFont="1" applyFill="1" applyBorder="1" applyAlignment="1">
      <alignment horizontal="right" vertical="center"/>
    </xf>
    <xf numFmtId="180" fontId="11" fillId="0" borderId="29" xfId="2" applyNumberFormat="1" applyFont="1" applyFill="1" applyBorder="1" applyAlignment="1">
      <alignment horizontal="right" vertical="center"/>
    </xf>
    <xf numFmtId="180" fontId="11" fillId="0" borderId="61" xfId="2" quotePrefix="1" applyNumberFormat="1" applyFont="1" applyFill="1" applyBorder="1" applyAlignment="1">
      <alignment horizontal="right" vertical="center"/>
    </xf>
    <xf numFmtId="180" fontId="11" fillId="0" borderId="30" xfId="2" applyNumberFormat="1" applyFont="1" applyFill="1" applyBorder="1" applyAlignment="1">
      <alignment horizontal="right" vertical="center"/>
    </xf>
    <xf numFmtId="178" fontId="11" fillId="0" borderId="32" xfId="2" applyNumberFormat="1" applyFont="1" applyFill="1" applyBorder="1" applyAlignment="1">
      <alignment horizontal="distributed" vertical="center"/>
    </xf>
    <xf numFmtId="178" fontId="11" fillId="0" borderId="32" xfId="2" applyNumberFormat="1" applyFont="1" applyFill="1" applyBorder="1" applyAlignment="1">
      <alignment horizontal="right" vertical="center"/>
    </xf>
    <xf numFmtId="178" fontId="11" fillId="0" borderId="34" xfId="2" applyNumberFormat="1" applyFont="1" applyFill="1" applyBorder="1" applyAlignment="1">
      <alignment horizontal="right" vertical="center"/>
    </xf>
    <xf numFmtId="178" fontId="11" fillId="0" borderId="77" xfId="2" applyNumberFormat="1" applyFont="1" applyFill="1" applyBorder="1" applyAlignment="1">
      <alignment horizontal="right" vertical="center"/>
    </xf>
    <xf numFmtId="178" fontId="24" fillId="0" borderId="36" xfId="2" applyNumberFormat="1" applyFont="1" applyFill="1" applyBorder="1" applyAlignment="1" applyProtection="1">
      <alignment horizontal="right" vertical="center"/>
      <protection locked="0"/>
    </xf>
    <xf numFmtId="178" fontId="11" fillId="0" borderId="62" xfId="2" applyNumberFormat="1" applyFont="1" applyFill="1" applyBorder="1" applyAlignment="1">
      <alignment horizontal="right" vertical="center"/>
    </xf>
    <xf numFmtId="178" fontId="11" fillId="0" borderId="36" xfId="2" applyNumberFormat="1" applyFont="1" applyFill="1" applyBorder="1" applyAlignment="1">
      <alignment horizontal="right" vertical="center"/>
    </xf>
    <xf numFmtId="180" fontId="11" fillId="0" borderId="35" xfId="2" applyNumberFormat="1" applyFont="1" applyFill="1" applyBorder="1" applyAlignment="1">
      <alignment horizontal="right" vertical="center"/>
    </xf>
    <xf numFmtId="178" fontId="11" fillId="0" borderId="41" xfId="2" applyNumberFormat="1" applyFont="1" applyFill="1" applyBorder="1" applyAlignment="1">
      <alignment horizontal="right" vertical="center"/>
    </xf>
    <xf numFmtId="178" fontId="11" fillId="0" borderId="31" xfId="2" applyNumberFormat="1" applyFont="1" applyFill="1" applyBorder="1" applyAlignment="1">
      <alignment horizontal="right" vertical="center"/>
    </xf>
    <xf numFmtId="178" fontId="11" fillId="0" borderId="36" xfId="2" applyNumberFormat="1" applyFont="1" applyFill="1" applyBorder="1" applyAlignment="1" applyProtection="1">
      <alignment horizontal="right" vertical="center"/>
      <protection locked="0"/>
    </xf>
    <xf numFmtId="180" fontId="11" fillId="0" borderId="63" xfId="2" applyNumberFormat="1" applyFont="1" applyFill="1" applyBorder="1" applyAlignment="1">
      <alignment horizontal="right" vertical="center"/>
    </xf>
    <xf numFmtId="180" fontId="11" fillId="0" borderId="35" xfId="2" quotePrefix="1" applyNumberFormat="1" applyFont="1" applyFill="1" applyBorder="1" applyAlignment="1">
      <alignment horizontal="right" vertical="center"/>
    </xf>
    <xf numFmtId="185" fontId="11" fillId="0" borderId="63" xfId="2" applyNumberFormat="1" applyFont="1" applyFill="1" applyBorder="1" applyAlignment="1">
      <alignment horizontal="right" vertical="center"/>
    </xf>
    <xf numFmtId="178" fontId="24" fillId="0" borderId="38" xfId="2" applyNumberFormat="1" applyFont="1" applyFill="1" applyBorder="1" applyAlignment="1" applyProtection="1">
      <alignment horizontal="right" vertical="center"/>
      <protection locked="0"/>
    </xf>
    <xf numFmtId="178" fontId="11" fillId="0" borderId="38" xfId="2" applyNumberFormat="1" applyFont="1" applyFill="1" applyBorder="1" applyAlignment="1">
      <alignment horizontal="right" vertical="center"/>
    </xf>
    <xf numFmtId="178" fontId="11" fillId="0" borderId="20" xfId="2" applyNumberFormat="1" applyFont="1" applyFill="1" applyBorder="1" applyAlignment="1">
      <alignment horizontal="right" vertical="center"/>
    </xf>
    <xf numFmtId="178" fontId="11" fillId="0" borderId="38" xfId="2" applyNumberFormat="1" applyFont="1" applyFill="1" applyBorder="1" applyAlignment="1" applyProtection="1">
      <alignment horizontal="right" vertical="center"/>
      <protection locked="0"/>
    </xf>
    <xf numFmtId="180" fontId="11" fillId="0" borderId="39" xfId="2" applyNumberFormat="1" applyFont="1" applyFill="1" applyBorder="1" applyAlignment="1">
      <alignment horizontal="right" vertical="center"/>
    </xf>
    <xf numFmtId="180" fontId="11" fillId="0" borderId="61" xfId="2" applyNumberFormat="1" applyFont="1" applyFill="1" applyBorder="1" applyAlignment="1">
      <alignment horizontal="right" vertical="center"/>
    </xf>
    <xf numFmtId="180" fontId="11" fillId="0" borderId="50" xfId="2" applyNumberFormat="1" applyFont="1" applyFill="1" applyBorder="1" applyAlignment="1">
      <alignment horizontal="right" vertical="center"/>
    </xf>
    <xf numFmtId="180" fontId="11" fillId="0" borderId="36" xfId="2" applyNumberFormat="1" applyFont="1" applyFill="1" applyBorder="1" applyAlignment="1">
      <alignment horizontal="right" vertical="center"/>
    </xf>
    <xf numFmtId="180" fontId="11" fillId="0" borderId="38" xfId="2" applyNumberFormat="1" applyFont="1" applyFill="1" applyBorder="1" applyAlignment="1">
      <alignment horizontal="right" vertical="center"/>
    </xf>
    <xf numFmtId="185" fontId="11" fillId="0" borderId="64" xfId="2" applyNumberFormat="1" applyFont="1" applyFill="1" applyBorder="1" applyAlignment="1">
      <alignment horizontal="right" vertical="center"/>
    </xf>
    <xf numFmtId="178" fontId="11" fillId="0" borderId="11" xfId="2" applyNumberFormat="1" applyFont="1" applyFill="1" applyBorder="1" applyAlignment="1">
      <alignment horizontal="right" vertical="center"/>
    </xf>
    <xf numFmtId="178" fontId="11" fillId="0" borderId="13" xfId="2" applyNumberFormat="1" applyFont="1" applyFill="1" applyBorder="1" applyAlignment="1">
      <alignment horizontal="right" vertical="center"/>
    </xf>
    <xf numFmtId="180" fontId="11" fillId="0" borderId="43" xfId="2" applyNumberFormat="1" applyFont="1" applyFill="1" applyBorder="1" applyAlignment="1">
      <alignment horizontal="right" vertical="center"/>
    </xf>
    <xf numFmtId="185" fontId="11" fillId="0" borderId="66" xfId="2" applyNumberFormat="1" applyFont="1" applyFill="1" applyBorder="1" applyAlignment="1">
      <alignment horizontal="right" vertical="center"/>
    </xf>
    <xf numFmtId="180" fontId="11" fillId="0" borderId="64" xfId="2" applyNumberFormat="1" applyFont="1" applyFill="1" applyBorder="1" applyAlignment="1">
      <alignment horizontal="right" vertical="center"/>
    </xf>
    <xf numFmtId="178" fontId="11" fillId="0" borderId="11" xfId="2" applyNumberFormat="1" applyFont="1" applyFill="1" applyBorder="1" applyAlignment="1">
      <alignment horizontal="distributed" vertical="center"/>
    </xf>
    <xf numFmtId="178" fontId="11" fillId="0" borderId="79" xfId="2" applyNumberFormat="1" applyFont="1" applyFill="1" applyBorder="1" applyAlignment="1">
      <alignment horizontal="right" vertical="center"/>
    </xf>
    <xf numFmtId="178" fontId="11" fillId="0" borderId="43" xfId="2" applyNumberFormat="1" applyFont="1" applyFill="1" applyBorder="1" applyAlignment="1" applyProtection="1">
      <alignment horizontal="right" vertical="center"/>
      <protection locked="0"/>
    </xf>
    <xf numFmtId="178" fontId="11" fillId="0" borderId="43" xfId="2" applyNumberFormat="1" applyFont="1" applyFill="1" applyBorder="1" applyAlignment="1">
      <alignment horizontal="right" vertical="center"/>
    </xf>
    <xf numFmtId="178" fontId="11" fillId="0" borderId="44" xfId="2" applyNumberFormat="1" applyFont="1" applyFill="1" applyBorder="1" applyAlignment="1">
      <alignment horizontal="center" vertical="center"/>
    </xf>
    <xf numFmtId="178" fontId="11" fillId="0" borderId="44" xfId="2" applyNumberFormat="1" applyFont="1" applyFill="1" applyBorder="1" applyAlignment="1">
      <alignment horizontal="right" vertical="center"/>
    </xf>
    <xf numFmtId="178" fontId="11" fillId="0" borderId="46" xfId="2" applyNumberFormat="1" applyFont="1" applyFill="1" applyBorder="1" applyAlignment="1">
      <alignment horizontal="right" vertical="center"/>
    </xf>
    <xf numFmtId="178" fontId="11" fillId="0" borderId="68" xfId="2" applyNumberFormat="1" applyFont="1" applyFill="1" applyBorder="1" applyAlignment="1">
      <alignment horizontal="right" vertical="center"/>
    </xf>
    <xf numFmtId="178" fontId="11" fillId="0" borderId="5" xfId="2" applyNumberFormat="1" applyFont="1" applyFill="1" applyBorder="1" applyAlignment="1">
      <alignment horizontal="right" vertical="center"/>
    </xf>
    <xf numFmtId="178" fontId="11" fillId="0" borderId="67" xfId="2" applyNumberFormat="1" applyFont="1" applyFill="1" applyBorder="1" applyAlignment="1">
      <alignment horizontal="right" vertical="center"/>
    </xf>
    <xf numFmtId="180" fontId="11" fillId="0" borderId="47" xfId="2" applyNumberFormat="1" applyFont="1" applyFill="1" applyBorder="1" applyAlignment="1">
      <alignment horizontal="right" vertical="center"/>
    </xf>
    <xf numFmtId="178" fontId="11" fillId="0" borderId="48" xfId="2" applyNumberFormat="1" applyFont="1" applyFill="1" applyBorder="1" applyAlignment="1">
      <alignment horizontal="right" vertical="center"/>
    </xf>
    <xf numFmtId="180" fontId="11" fillId="0" borderId="51" xfId="2" applyNumberFormat="1" applyFont="1" applyFill="1" applyBorder="1" applyAlignment="1">
      <alignment horizontal="right" vertical="center"/>
    </xf>
    <xf numFmtId="180" fontId="11" fillId="0" borderId="5" xfId="2" applyNumberFormat="1" applyFont="1" applyFill="1" applyBorder="1" applyAlignment="1">
      <alignment horizontal="right" vertical="center"/>
    </xf>
    <xf numFmtId="185" fontId="11" fillId="0" borderId="51" xfId="2" applyNumberFormat="1" applyFont="1" applyFill="1" applyBorder="1" applyAlignment="1">
      <alignment horizontal="right" vertical="center"/>
    </xf>
    <xf numFmtId="178" fontId="11" fillId="3" borderId="78" xfId="2" applyNumberFormat="1" applyFont="1" applyFill="1" applyBorder="1" applyAlignment="1">
      <alignment horizontal="right" vertical="center"/>
    </xf>
    <xf numFmtId="178" fontId="24" fillId="0" borderId="28" xfId="2" applyNumberFormat="1" applyFont="1" applyFill="1" applyBorder="1" applyAlignment="1">
      <alignment horizontal="right" vertical="center"/>
    </xf>
    <xf numFmtId="178" fontId="24" fillId="0" borderId="30" xfId="2" applyNumberFormat="1" applyFont="1" applyFill="1" applyBorder="1" applyAlignment="1" applyProtection="1">
      <alignment horizontal="right" vertical="center"/>
      <protection locked="0"/>
    </xf>
    <xf numFmtId="178" fontId="24" fillId="0" borderId="60" xfId="2" applyNumberFormat="1" applyFont="1" applyFill="1" applyBorder="1" applyAlignment="1">
      <alignment horizontal="right" vertical="center"/>
    </xf>
    <xf numFmtId="178" fontId="24" fillId="0" borderId="34" xfId="2" applyNumberFormat="1" applyFont="1" applyFill="1" applyBorder="1" applyAlignment="1">
      <alignment horizontal="right" vertical="center"/>
    </xf>
    <xf numFmtId="178" fontId="24" fillId="0" borderId="43" xfId="2" applyNumberFormat="1" applyFont="1" applyFill="1" applyBorder="1" applyAlignment="1" applyProtection="1">
      <alignment horizontal="right" vertical="center"/>
      <protection locked="0"/>
    </xf>
    <xf numFmtId="178" fontId="24" fillId="0" borderId="65" xfId="2" applyNumberFormat="1" applyFont="1" applyFill="1" applyBorder="1" applyAlignment="1">
      <alignment horizontal="right" vertical="center"/>
    </xf>
    <xf numFmtId="180" fontId="11" fillId="0" borderId="42" xfId="2" applyNumberFormat="1" applyFont="1" applyFill="1" applyBorder="1" applyAlignment="1">
      <alignment horizontal="right" vertical="center"/>
    </xf>
    <xf numFmtId="178" fontId="11" fillId="0" borderId="65" xfId="2" applyNumberFormat="1" applyFont="1" applyFill="1" applyBorder="1" applyAlignment="1">
      <alignment horizontal="right" vertical="center"/>
    </xf>
    <xf numFmtId="180" fontId="11" fillId="0" borderId="66" xfId="2" applyNumberFormat="1" applyFont="1" applyFill="1" applyBorder="1" applyAlignment="1">
      <alignment horizontal="right" vertical="center"/>
    </xf>
    <xf numFmtId="178" fontId="24" fillId="0" borderId="40" xfId="2" applyNumberFormat="1" applyFont="1" applyFill="1" applyBorder="1" applyAlignment="1">
      <alignment horizontal="right" vertical="center"/>
    </xf>
    <xf numFmtId="178" fontId="24" fillId="0" borderId="9" xfId="2" applyNumberFormat="1" applyFont="1" applyFill="1" applyBorder="1" applyAlignment="1" applyProtection="1">
      <alignment horizontal="right" vertical="center"/>
      <protection locked="0"/>
    </xf>
    <xf numFmtId="178" fontId="24" fillId="0" borderId="72" xfId="2" applyNumberFormat="1" applyFont="1" applyFill="1" applyBorder="1" applyAlignment="1">
      <alignment horizontal="right" vertical="center"/>
    </xf>
    <xf numFmtId="178" fontId="11" fillId="0" borderId="49" xfId="2" applyNumberFormat="1" applyFont="1" applyFill="1" applyBorder="1" applyAlignment="1">
      <alignment horizontal="right" vertical="center"/>
    </xf>
    <xf numFmtId="178" fontId="11" fillId="0" borderId="16" xfId="2" applyNumberFormat="1" applyFont="1" applyFill="1" applyBorder="1" applyAlignment="1">
      <alignment horizontal="right" vertical="center"/>
    </xf>
    <xf numFmtId="178" fontId="11" fillId="0" borderId="15" xfId="2" applyNumberFormat="1" applyFont="1" applyFill="1" applyBorder="1" applyAlignment="1">
      <alignment horizontal="right" vertical="center"/>
    </xf>
    <xf numFmtId="178" fontId="11" fillId="0" borderId="18" xfId="2" applyNumberFormat="1" applyFont="1" applyFill="1" applyBorder="1" applyAlignment="1">
      <alignment horizontal="right" vertical="center"/>
    </xf>
    <xf numFmtId="178" fontId="11" fillId="0" borderId="1" xfId="2" applyNumberFormat="1" applyFont="1" applyFill="1" applyBorder="1" applyAlignment="1">
      <alignment horizontal="right" vertical="center"/>
    </xf>
    <xf numFmtId="178" fontId="11" fillId="0" borderId="57" xfId="2" applyNumberFormat="1" applyFont="1" applyFill="1" applyBorder="1" applyAlignment="1">
      <alignment horizontal="right" vertical="center"/>
    </xf>
    <xf numFmtId="180" fontId="11" fillId="0" borderId="19" xfId="2" applyNumberFormat="1" applyFont="1" applyFill="1" applyBorder="1" applyAlignment="1">
      <alignment horizontal="right" vertical="center"/>
    </xf>
    <xf numFmtId="180" fontId="11" fillId="0" borderId="1" xfId="2" applyNumberFormat="1" applyFont="1" applyFill="1" applyBorder="1" applyAlignment="1">
      <alignment horizontal="right" vertical="center"/>
    </xf>
    <xf numFmtId="185" fontId="11" fillId="0" borderId="19" xfId="2" applyNumberFormat="1" applyFont="1" applyFill="1" applyBorder="1" applyAlignment="1">
      <alignment horizontal="right" vertical="center"/>
    </xf>
    <xf numFmtId="178" fontId="12" fillId="0" borderId="0" xfId="2" applyNumberFormat="1" applyFont="1" applyFill="1" applyAlignment="1">
      <alignment vertical="center"/>
    </xf>
    <xf numFmtId="179" fontId="6" fillId="0" borderId="0" xfId="2" applyNumberFormat="1" applyFont="1" applyFill="1" applyAlignment="1">
      <alignment vertical="center"/>
    </xf>
    <xf numFmtId="178" fontId="25" fillId="0" borderId="0" xfId="2" applyNumberFormat="1" applyFont="1" applyFill="1" applyAlignment="1">
      <alignment vertical="top"/>
    </xf>
    <xf numFmtId="179" fontId="6" fillId="0" borderId="0" xfId="2" applyNumberFormat="1" applyFont="1" applyFill="1" applyAlignment="1">
      <alignment vertical="top"/>
    </xf>
    <xf numFmtId="178" fontId="11" fillId="0" borderId="0" xfId="2" applyNumberFormat="1" applyFont="1" applyFill="1" applyAlignment="1">
      <alignment vertical="top"/>
    </xf>
    <xf numFmtId="178" fontId="11" fillId="0" borderId="2" xfId="2" applyNumberFormat="1" applyFont="1" applyFill="1" applyBorder="1" applyAlignment="1">
      <alignment horizontal="distributed" vertical="center"/>
    </xf>
    <xf numFmtId="178" fontId="11" fillId="0" borderId="53" xfId="2" applyNumberFormat="1" applyFont="1" applyFill="1" applyBorder="1" applyAlignment="1">
      <alignment horizontal="left" vertical="center"/>
    </xf>
    <xf numFmtId="179" fontId="11" fillId="0" borderId="10" xfId="2" applyNumberFormat="1" applyFont="1" applyFill="1" applyBorder="1" applyAlignment="1">
      <alignment horizontal="left" vertical="center" wrapText="1"/>
    </xf>
    <xf numFmtId="178" fontId="11" fillId="0" borderId="0" xfId="2" applyNumberFormat="1" applyFont="1" applyFill="1" applyBorder="1" applyAlignment="1">
      <alignment horizontal="distributed" vertical="center"/>
    </xf>
    <xf numFmtId="178" fontId="11" fillId="0" borderId="8" xfId="2" applyNumberFormat="1" applyFont="1" applyFill="1" applyBorder="1" applyAlignment="1">
      <alignment horizontal="left" vertical="center"/>
    </xf>
    <xf numFmtId="178" fontId="11" fillId="0" borderId="6" xfId="2" applyNumberFormat="1" applyFont="1" applyFill="1" applyBorder="1" applyAlignment="1">
      <alignment horizontal="centerContinuous" vertical="center"/>
    </xf>
    <xf numFmtId="178" fontId="11" fillId="0" borderId="52" xfId="2" applyNumberFormat="1" applyFont="1" applyFill="1" applyBorder="1" applyAlignment="1">
      <alignment horizontal="left" vertical="center"/>
    </xf>
    <xf numFmtId="178" fontId="11" fillId="0" borderId="54" xfId="2" applyNumberFormat="1" applyFont="1" applyFill="1" applyBorder="1" applyAlignment="1">
      <alignment vertical="center"/>
    </xf>
    <xf numFmtId="178" fontId="11" fillId="0" borderId="74" xfId="2" applyNumberFormat="1" applyFont="1" applyFill="1" applyBorder="1" applyAlignment="1">
      <alignment horizontal="center" vertical="center"/>
    </xf>
    <xf numFmtId="0" fontId="11" fillId="0" borderId="56" xfId="2" applyFont="1" applyFill="1" applyBorder="1" applyAlignment="1">
      <alignment horizontal="center" vertical="center" shrinkToFit="1"/>
    </xf>
    <xf numFmtId="179" fontId="11" fillId="0" borderId="14" xfId="2" applyNumberFormat="1" applyFont="1" applyFill="1" applyBorder="1" applyAlignment="1">
      <alignment horizontal="center" vertical="center" shrinkToFit="1"/>
    </xf>
    <xf numFmtId="0" fontId="11" fillId="0" borderId="7" xfId="2" applyFont="1" applyFill="1" applyBorder="1" applyAlignment="1">
      <alignment horizontal="center" vertical="center"/>
    </xf>
    <xf numFmtId="178" fontId="11" fillId="0" borderId="65" xfId="2" applyNumberFormat="1" applyFont="1" applyFill="1" applyBorder="1" applyAlignment="1">
      <alignment vertical="center" wrapText="1"/>
    </xf>
    <xf numFmtId="178" fontId="11" fillId="0" borderId="71" xfId="2" applyNumberFormat="1" applyFont="1" applyFill="1" applyBorder="1" applyAlignment="1">
      <alignment vertical="center" shrinkToFit="1"/>
    </xf>
    <xf numFmtId="178" fontId="11" fillId="0" borderId="24" xfId="2" applyNumberFormat="1" applyFont="1" applyFill="1" applyBorder="1" applyAlignment="1">
      <alignment horizontal="distributed" vertical="center"/>
    </xf>
    <xf numFmtId="0" fontId="11" fillId="0" borderId="56" xfId="2" applyFont="1" applyFill="1" applyBorder="1" applyAlignment="1">
      <alignment horizontal="center" vertical="center"/>
    </xf>
    <xf numFmtId="0" fontId="11" fillId="0" borderId="14" xfId="2" applyFont="1" applyFill="1" applyBorder="1" applyAlignment="1">
      <alignment horizontal="center" vertical="center"/>
    </xf>
    <xf numFmtId="178" fontId="11" fillId="0" borderId="13" xfId="2" applyNumberFormat="1" applyFont="1" applyFill="1" applyBorder="1" applyAlignment="1">
      <alignment horizontal="center" vertical="center" shrinkToFit="1"/>
    </xf>
    <xf numFmtId="178" fontId="11" fillId="0" borderId="66" xfId="2" applyNumberFormat="1" applyFont="1" applyFill="1" applyBorder="1" applyAlignment="1">
      <alignment horizontal="center" vertical="center" shrinkToFit="1"/>
    </xf>
    <xf numFmtId="179" fontId="11" fillId="0" borderId="14" xfId="2" applyNumberFormat="1" applyFont="1" applyFill="1" applyBorder="1" applyAlignment="1">
      <alignment horizontal="center" vertical="center" wrapText="1"/>
    </xf>
    <xf numFmtId="178" fontId="11" fillId="0" borderId="1" xfId="2" applyNumberFormat="1" applyFont="1" applyFill="1" applyBorder="1" applyAlignment="1">
      <alignment horizontal="center" vertical="center"/>
    </xf>
    <xf numFmtId="178" fontId="11" fillId="0" borderId="57" xfId="2" applyNumberFormat="1" applyFont="1" applyFill="1" applyBorder="1" applyAlignment="1">
      <alignment horizontal="center" vertical="center" wrapText="1"/>
    </xf>
    <xf numFmtId="178" fontId="11" fillId="0" borderId="17" xfId="2" applyNumberFormat="1" applyFont="1" applyFill="1" applyBorder="1" applyAlignment="1">
      <alignment horizontal="center" vertical="center" wrapText="1"/>
    </xf>
    <xf numFmtId="178" fontId="11" fillId="0" borderId="24" xfId="2" applyNumberFormat="1" applyFont="1" applyFill="1" applyBorder="1" applyAlignment="1">
      <alignment horizontal="center" vertical="center"/>
    </xf>
    <xf numFmtId="0" fontId="11" fillId="0" borderId="18" xfId="2" applyFont="1" applyFill="1" applyBorder="1" applyAlignment="1">
      <alignment horizontal="center" vertical="center"/>
    </xf>
    <xf numFmtId="178" fontId="11" fillId="0" borderId="19" xfId="2" applyNumberFormat="1" applyFont="1" applyFill="1" applyBorder="1" applyAlignment="1">
      <alignment horizontal="center" vertical="center" shrinkToFit="1"/>
    </xf>
    <xf numFmtId="178" fontId="11" fillId="0" borderId="17" xfId="2" applyNumberFormat="1" applyFont="1" applyFill="1" applyBorder="1" applyAlignment="1">
      <alignment horizontal="center" vertical="center" shrinkToFit="1"/>
    </xf>
    <xf numFmtId="0" fontId="11" fillId="0" borderId="18" xfId="2" applyFont="1" applyFill="1" applyBorder="1" applyAlignment="1">
      <alignment horizontal="center" vertical="center" shrinkToFit="1"/>
    </xf>
    <xf numFmtId="0" fontId="11" fillId="0" borderId="19" xfId="2" applyFont="1" applyFill="1" applyBorder="1" applyAlignment="1">
      <alignment horizontal="center" vertical="center" shrinkToFit="1"/>
    </xf>
    <xf numFmtId="0" fontId="11" fillId="0" borderId="18" xfId="2" quotePrefix="1" applyFont="1" applyFill="1" applyBorder="1" applyAlignment="1">
      <alignment horizontal="center" vertical="center" shrinkToFit="1"/>
    </xf>
    <xf numFmtId="179" fontId="11" fillId="0" borderId="19" xfId="2" quotePrefix="1" applyNumberFormat="1" applyFont="1" applyFill="1" applyBorder="1" applyAlignment="1">
      <alignment horizontal="center" vertical="center" shrinkToFit="1"/>
    </xf>
    <xf numFmtId="178" fontId="11" fillId="0" borderId="62" xfId="2" applyNumberFormat="1" applyFont="1" applyFill="1" applyBorder="1" applyAlignment="1">
      <alignment horizontal="center" vertical="center"/>
    </xf>
    <xf numFmtId="178" fontId="11" fillId="0" borderId="35" xfId="2" applyNumberFormat="1" applyFont="1" applyFill="1" applyBorder="1" applyAlignment="1">
      <alignment horizontal="center" vertical="center"/>
    </xf>
    <xf numFmtId="178" fontId="11" fillId="0" borderId="63" xfId="2" applyNumberFormat="1" applyFont="1" applyFill="1" applyBorder="1" applyAlignment="1">
      <alignment horizontal="center" vertical="center"/>
    </xf>
    <xf numFmtId="178" fontId="11" fillId="0" borderId="8" xfId="2" applyNumberFormat="1" applyFont="1" applyFill="1" applyBorder="1" applyAlignment="1">
      <alignment vertical="center" shrinkToFit="1"/>
    </xf>
    <xf numFmtId="178" fontId="11" fillId="0" borderId="70" xfId="2" applyNumberFormat="1" applyFont="1" applyFill="1" applyBorder="1" applyAlignment="1">
      <alignment horizontal="right" vertical="center" shrinkToFit="1"/>
    </xf>
    <xf numFmtId="178" fontId="11" fillId="0" borderId="52" xfId="2" applyNumberFormat="1" applyFont="1" applyFill="1" applyBorder="1" applyAlignment="1" applyProtection="1">
      <alignment horizontal="right" vertical="center" shrinkToFit="1"/>
      <protection locked="0"/>
    </xf>
    <xf numFmtId="178" fontId="11" fillId="0" borderId="37" xfId="2" applyNumberFormat="1" applyFont="1" applyFill="1" applyBorder="1" applyAlignment="1">
      <alignment horizontal="right" vertical="center" shrinkToFit="1"/>
    </xf>
    <xf numFmtId="178" fontId="11" fillId="0" borderId="73" xfId="2" applyNumberFormat="1" applyFont="1" applyFill="1" applyBorder="1" applyAlignment="1">
      <alignment horizontal="right" vertical="center" shrinkToFit="1"/>
    </xf>
    <xf numFmtId="178" fontId="11" fillId="0" borderId="74" xfId="2" applyNumberFormat="1" applyFont="1" applyFill="1" applyBorder="1" applyAlignment="1">
      <alignment horizontal="right" vertical="center" shrinkToFit="1"/>
    </xf>
    <xf numFmtId="178" fontId="11" fillId="0" borderId="80" xfId="2" applyNumberFormat="1" applyFont="1" applyFill="1" applyBorder="1" applyAlignment="1">
      <alignment horizontal="right" vertical="center" shrinkToFit="1"/>
    </xf>
    <xf numFmtId="178" fontId="11" fillId="0" borderId="72" xfId="2" applyNumberFormat="1" applyFont="1" applyFill="1" applyBorder="1" applyAlignment="1">
      <alignment horizontal="right" vertical="center" shrinkToFit="1"/>
    </xf>
    <xf numFmtId="178" fontId="11" fillId="0" borderId="54" xfId="2" applyNumberFormat="1" applyFont="1" applyFill="1" applyBorder="1" applyAlignment="1">
      <alignment horizontal="right" vertical="center" shrinkToFit="1"/>
    </xf>
    <xf numFmtId="178" fontId="11" fillId="0" borderId="10" xfId="2" applyNumberFormat="1" applyFont="1" applyFill="1" applyBorder="1" applyAlignment="1">
      <alignment horizontal="right" vertical="center" shrinkToFit="1"/>
    </xf>
    <xf numFmtId="178" fontId="11" fillId="0" borderId="21" xfId="2" applyNumberFormat="1" applyFont="1" applyFill="1" applyBorder="1" applyAlignment="1">
      <alignment horizontal="right" vertical="center" shrinkToFit="1"/>
    </xf>
    <xf numFmtId="180" fontId="11" fillId="0" borderId="73" xfId="2" applyNumberFormat="1" applyFont="1" applyFill="1" applyBorder="1" applyAlignment="1">
      <alignment horizontal="right" vertical="center" shrinkToFit="1"/>
    </xf>
    <xf numFmtId="176" fontId="11" fillId="0" borderId="69" xfId="2" applyNumberFormat="1" applyFont="1" applyFill="1" applyBorder="1" applyAlignment="1" applyProtection="1">
      <alignment horizontal="center" vertical="center"/>
      <protection locked="0"/>
    </xf>
    <xf numFmtId="176" fontId="11" fillId="0" borderId="39" xfId="2" applyNumberFormat="1" applyFont="1" applyFill="1" applyBorder="1" applyAlignment="1" applyProtection="1">
      <alignment horizontal="center" vertical="center"/>
      <protection locked="0"/>
    </xf>
    <xf numFmtId="176" fontId="11" fillId="0" borderId="73" xfId="2" applyNumberFormat="1" applyFont="1" applyFill="1" applyBorder="1" applyAlignment="1" applyProtection="1">
      <alignment horizontal="right" vertical="center"/>
      <protection locked="0"/>
    </xf>
    <xf numFmtId="178" fontId="11" fillId="0" borderId="26" xfId="2" applyNumberFormat="1" applyFont="1" applyFill="1" applyBorder="1" applyAlignment="1">
      <alignment vertical="center" shrinkToFit="1"/>
    </xf>
    <xf numFmtId="178" fontId="11" fillId="0" borderId="25" xfId="2" applyNumberFormat="1" applyFont="1" applyFill="1" applyBorder="1" applyAlignment="1">
      <alignment horizontal="right" vertical="center" shrinkToFit="1"/>
    </xf>
    <xf numFmtId="178" fontId="11" fillId="0" borderId="60" xfId="2" applyNumberFormat="1" applyFont="1" applyFill="1" applyBorder="1" applyAlignment="1" applyProtection="1">
      <alignment horizontal="right" vertical="center" shrinkToFit="1"/>
      <protection locked="0"/>
    </xf>
    <xf numFmtId="178" fontId="11" fillId="0" borderId="28" xfId="2" applyNumberFormat="1" applyFont="1" applyFill="1" applyBorder="1" applyAlignment="1">
      <alignment horizontal="right" vertical="center" shrinkToFit="1"/>
    </xf>
    <xf numFmtId="178" fontId="11" fillId="0" borderId="61" xfId="2" applyNumberFormat="1" applyFont="1" applyFill="1" applyBorder="1" applyAlignment="1">
      <alignment horizontal="right" vertical="center" shrinkToFit="1"/>
    </xf>
    <xf numFmtId="178" fontId="11" fillId="0" borderId="76" xfId="2" applyNumberFormat="1" applyFont="1" applyFill="1" applyBorder="1" applyAlignment="1">
      <alignment horizontal="right" vertical="center" shrinkToFit="1"/>
    </xf>
    <xf numFmtId="178" fontId="11" fillId="0" borderId="27" xfId="2" applyNumberFormat="1" applyFont="1" applyFill="1" applyBorder="1" applyAlignment="1">
      <alignment horizontal="right" vertical="center" shrinkToFit="1"/>
    </xf>
    <xf numFmtId="178" fontId="11" fillId="0" borderId="60" xfId="2" applyNumberFormat="1" applyFont="1" applyFill="1" applyBorder="1" applyAlignment="1">
      <alignment horizontal="right" vertical="center" shrinkToFit="1"/>
    </xf>
    <xf numFmtId="180" fontId="11" fillId="0" borderId="61" xfId="2" applyNumberFormat="1" applyFont="1" applyFill="1" applyBorder="1" applyAlignment="1">
      <alignment horizontal="right" vertical="center" shrinkToFit="1"/>
    </xf>
    <xf numFmtId="176" fontId="11" fillId="0" borderId="23" xfId="2" applyNumberFormat="1" applyFont="1" applyFill="1" applyBorder="1" applyAlignment="1" applyProtection="1">
      <alignment horizontal="center" vertical="center"/>
      <protection locked="0"/>
    </xf>
    <xf numFmtId="176" fontId="11" fillId="0" borderId="29" xfId="2" applyNumberFormat="1" applyFont="1" applyFill="1" applyBorder="1" applyAlignment="1" applyProtection="1">
      <alignment horizontal="center" vertical="center"/>
      <protection locked="0"/>
    </xf>
    <xf numFmtId="176" fontId="11" fillId="0" borderId="61" xfId="2" applyNumberFormat="1" applyFont="1" applyFill="1" applyBorder="1" applyAlignment="1" applyProtection="1">
      <alignment horizontal="right" vertical="center"/>
      <protection locked="0"/>
    </xf>
    <xf numFmtId="176" fontId="11" fillId="0" borderId="26" xfId="2" applyNumberFormat="1" applyFont="1" applyFill="1" applyBorder="1" applyAlignment="1" applyProtection="1">
      <alignment horizontal="center" vertical="center"/>
      <protection locked="0"/>
    </xf>
    <xf numFmtId="178" fontId="11" fillId="0" borderId="32" xfId="2" applyNumberFormat="1" applyFont="1" applyFill="1" applyBorder="1" applyAlignment="1">
      <alignment vertical="center" shrinkToFit="1"/>
    </xf>
    <xf numFmtId="178" fontId="11" fillId="0" borderId="41" xfId="2" applyNumberFormat="1" applyFont="1" applyFill="1" applyBorder="1" applyAlignment="1">
      <alignment horizontal="right" vertical="center" shrinkToFit="1"/>
    </xf>
    <xf numFmtId="178" fontId="11" fillId="0" borderId="62" xfId="2" applyNumberFormat="1" applyFont="1" applyFill="1" applyBorder="1" applyAlignment="1" applyProtection="1">
      <alignment horizontal="right" vertical="center" shrinkToFit="1"/>
      <protection locked="0"/>
    </xf>
    <xf numFmtId="178" fontId="11" fillId="0" borderId="34" xfId="2" applyNumberFormat="1" applyFont="1" applyFill="1" applyBorder="1" applyAlignment="1">
      <alignment horizontal="right" vertical="center" shrinkToFit="1"/>
    </xf>
    <xf numFmtId="178" fontId="11" fillId="0" borderId="63" xfId="2" applyNumberFormat="1" applyFont="1" applyFill="1" applyBorder="1" applyAlignment="1">
      <alignment horizontal="right" vertical="center" shrinkToFit="1"/>
    </xf>
    <xf numFmtId="178" fontId="11" fillId="0" borderId="77" xfId="2" applyNumberFormat="1" applyFont="1" applyFill="1" applyBorder="1" applyAlignment="1">
      <alignment horizontal="right" vertical="center" shrinkToFit="1"/>
    </xf>
    <xf numFmtId="178" fontId="11" fillId="0" borderId="62" xfId="2" applyNumberFormat="1" applyFont="1" applyFill="1" applyBorder="1" applyAlignment="1">
      <alignment horizontal="right" vertical="center" shrinkToFit="1"/>
    </xf>
    <xf numFmtId="178" fontId="11" fillId="0" borderId="50" xfId="2" applyNumberFormat="1" applyFont="1" applyFill="1" applyBorder="1" applyAlignment="1">
      <alignment horizontal="right" vertical="center" shrinkToFit="1"/>
    </xf>
    <xf numFmtId="178" fontId="11" fillId="0" borderId="19" xfId="2" applyNumberFormat="1" applyFont="1" applyFill="1" applyBorder="1" applyAlignment="1">
      <alignment horizontal="right" vertical="center" shrinkToFit="1"/>
    </xf>
    <xf numFmtId="178" fontId="11" fillId="0" borderId="33" xfId="2" applyNumberFormat="1" applyFont="1" applyFill="1" applyBorder="1" applyAlignment="1">
      <alignment horizontal="right" vertical="center" shrinkToFit="1"/>
    </xf>
    <xf numFmtId="180" fontId="11" fillId="0" borderId="63" xfId="2" applyNumberFormat="1" applyFont="1" applyFill="1" applyBorder="1" applyAlignment="1">
      <alignment horizontal="right" vertical="center" shrinkToFit="1"/>
    </xf>
    <xf numFmtId="176" fontId="11" fillId="0" borderId="32" xfId="2" applyNumberFormat="1" applyFont="1" applyFill="1" applyBorder="1" applyAlignment="1" applyProtection="1">
      <alignment horizontal="center" vertical="center"/>
      <protection locked="0"/>
    </xf>
    <xf numFmtId="176" fontId="11" fillId="0" borderId="35" xfId="2" applyNumberFormat="1" applyFont="1" applyFill="1" applyBorder="1" applyAlignment="1" applyProtection="1">
      <alignment horizontal="center" vertical="center"/>
      <protection locked="0"/>
    </xf>
    <xf numFmtId="176" fontId="11" fillId="0" borderId="63" xfId="2" applyNumberFormat="1" applyFont="1" applyFill="1" applyBorder="1" applyAlignment="1" applyProtection="1">
      <alignment horizontal="right" vertical="center"/>
      <protection locked="0"/>
    </xf>
    <xf numFmtId="178" fontId="11" fillId="0" borderId="58" xfId="2" applyNumberFormat="1" applyFont="1" applyFill="1" applyBorder="1" applyAlignment="1" applyProtection="1">
      <alignment horizontal="right" vertical="center" shrinkToFit="1"/>
      <protection locked="0"/>
    </xf>
    <xf numFmtId="178" fontId="11" fillId="0" borderId="40" xfId="2" applyNumberFormat="1" applyFont="1" applyFill="1" applyBorder="1" applyAlignment="1">
      <alignment horizontal="right" vertical="center" shrinkToFit="1"/>
    </xf>
    <xf numFmtId="178" fontId="11" fillId="0" borderId="75" xfId="2" applyNumberFormat="1" applyFont="1" applyFill="1" applyBorder="1" applyAlignment="1">
      <alignment horizontal="right" vertical="center" shrinkToFit="1"/>
    </xf>
    <xf numFmtId="178" fontId="11" fillId="0" borderId="59" xfId="2" applyNumberFormat="1" applyFont="1" applyFill="1" applyBorder="1" applyAlignment="1">
      <alignment horizontal="right" vertical="center" shrinkToFit="1"/>
    </xf>
    <xf numFmtId="178" fontId="11" fillId="0" borderId="58" xfId="2" applyNumberFormat="1" applyFont="1" applyFill="1" applyBorder="1" applyAlignment="1">
      <alignment horizontal="right" vertical="center" shrinkToFit="1"/>
    </xf>
    <xf numFmtId="176" fontId="11" fillId="0" borderId="64" xfId="2" applyNumberFormat="1" applyFont="1" applyFill="1" applyBorder="1" applyAlignment="1" applyProtection="1">
      <alignment horizontal="right" vertical="center"/>
      <protection locked="0"/>
    </xf>
    <xf numFmtId="178" fontId="11" fillId="0" borderId="29" xfId="2" applyNumberFormat="1" applyFont="1" applyFill="1" applyBorder="1" applyAlignment="1">
      <alignment horizontal="right" vertical="center" shrinkToFit="1"/>
    </xf>
    <xf numFmtId="178" fontId="11" fillId="0" borderId="13" xfId="2" applyNumberFormat="1" applyFont="1" applyFill="1" applyBorder="1" applyAlignment="1">
      <alignment horizontal="right" vertical="center" shrinkToFit="1"/>
    </xf>
    <xf numFmtId="178" fontId="11" fillId="0" borderId="66" xfId="2" applyNumberFormat="1" applyFont="1" applyFill="1" applyBorder="1" applyAlignment="1">
      <alignment horizontal="right" vertical="center" shrinkToFit="1"/>
    </xf>
    <xf numFmtId="178" fontId="11" fillId="0" borderId="31" xfId="2" applyNumberFormat="1" applyFont="1" applyFill="1" applyBorder="1" applyAlignment="1">
      <alignment horizontal="right" vertical="center" shrinkToFit="1"/>
    </xf>
    <xf numFmtId="178" fontId="11" fillId="0" borderId="12" xfId="2" applyNumberFormat="1" applyFont="1" applyFill="1" applyBorder="1" applyAlignment="1">
      <alignment horizontal="right" vertical="center" shrinkToFit="1"/>
    </xf>
    <xf numFmtId="178" fontId="11" fillId="0" borderId="35" xfId="2" applyNumberFormat="1" applyFont="1" applyFill="1" applyBorder="1" applyAlignment="1">
      <alignment horizontal="right" vertical="center" shrinkToFit="1"/>
    </xf>
    <xf numFmtId="178" fontId="11" fillId="0" borderId="64" xfId="2" applyNumberFormat="1" applyFont="1" applyFill="1" applyBorder="1" applyAlignment="1">
      <alignment horizontal="right" vertical="center" shrinkToFit="1"/>
    </xf>
    <xf numFmtId="178" fontId="11" fillId="0" borderId="20" xfId="2" applyNumberFormat="1" applyFont="1" applyFill="1" applyBorder="1" applyAlignment="1">
      <alignment horizontal="right" vertical="center" shrinkToFit="1"/>
    </xf>
    <xf numFmtId="180" fontId="11" fillId="0" borderId="59" xfId="2" applyNumberFormat="1" applyFont="1" applyFill="1" applyBorder="1" applyAlignment="1">
      <alignment horizontal="right" vertical="center" shrinkToFit="1"/>
    </xf>
    <xf numFmtId="176" fontId="11" fillId="0" borderId="8" xfId="2" applyNumberFormat="1" applyFont="1" applyFill="1" applyBorder="1" applyAlignment="1" applyProtection="1">
      <alignment horizontal="center" vertical="center"/>
      <protection locked="0"/>
    </xf>
    <xf numFmtId="176" fontId="11" fillId="0" borderId="59" xfId="2" applyNumberFormat="1" applyFont="1" applyFill="1" applyBorder="1" applyAlignment="1" applyProtection="1">
      <alignment horizontal="center" vertical="center"/>
      <protection locked="0"/>
    </xf>
    <xf numFmtId="180" fontId="11" fillId="0" borderId="29" xfId="2" applyNumberFormat="1" applyFont="1" applyFill="1" applyBorder="1" applyAlignment="1">
      <alignment horizontal="right" vertical="center" shrinkToFit="1"/>
    </xf>
    <xf numFmtId="180" fontId="11" fillId="0" borderId="35" xfId="2" applyNumberFormat="1" applyFont="1" applyFill="1" applyBorder="1" applyAlignment="1">
      <alignment horizontal="right" vertical="center" shrinkToFit="1"/>
    </xf>
    <xf numFmtId="176" fontId="11" fillId="0" borderId="62" xfId="2" applyNumberFormat="1" applyFont="1" applyFill="1" applyBorder="1" applyAlignment="1" applyProtection="1">
      <alignment horizontal="center" vertical="center"/>
      <protection locked="0"/>
    </xf>
    <xf numFmtId="178" fontId="11" fillId="0" borderId="44" xfId="2" applyNumberFormat="1" applyFont="1" applyFill="1" applyBorder="1" applyAlignment="1">
      <alignment vertical="center" shrinkToFit="1"/>
    </xf>
    <xf numFmtId="178" fontId="11" fillId="0" borderId="48" xfId="2" applyNumberFormat="1" applyFont="1" applyFill="1" applyBorder="1" applyAlignment="1">
      <alignment horizontal="right" vertical="center" shrinkToFit="1"/>
    </xf>
    <xf numFmtId="178" fontId="11" fillId="0" borderId="44" xfId="2" applyNumberFormat="1" applyFont="1" applyFill="1" applyBorder="1" applyAlignment="1" applyProtection="1">
      <alignment horizontal="right" vertical="center" shrinkToFit="1"/>
      <protection locked="0"/>
    </xf>
    <xf numFmtId="178" fontId="11" fillId="0" borderId="46" xfId="2" applyNumberFormat="1" applyFont="1" applyFill="1" applyBorder="1" applyAlignment="1">
      <alignment vertical="center"/>
    </xf>
    <xf numFmtId="178" fontId="11" fillId="0" borderId="68" xfId="2" applyNumberFormat="1" applyFont="1" applyFill="1" applyBorder="1" applyAlignment="1">
      <alignment horizontal="right" vertical="center" shrinkToFit="1"/>
    </xf>
    <xf numFmtId="178" fontId="11" fillId="0" borderId="45" xfId="2" applyNumberFormat="1" applyFont="1" applyFill="1" applyBorder="1" applyAlignment="1">
      <alignment horizontal="right" vertical="center" shrinkToFit="1"/>
    </xf>
    <xf numFmtId="178" fontId="11" fillId="0" borderId="46" xfId="2" applyNumberFormat="1" applyFont="1" applyFill="1" applyBorder="1" applyAlignment="1">
      <alignment horizontal="right" vertical="center" shrinkToFit="1"/>
    </xf>
    <xf numFmtId="178" fontId="11" fillId="0" borderId="47" xfId="2" applyNumberFormat="1" applyFont="1" applyFill="1" applyBorder="1" applyAlignment="1">
      <alignment horizontal="right" vertical="center" shrinkToFit="1"/>
    </xf>
    <xf numFmtId="178" fontId="11" fillId="0" borderId="67" xfId="2" applyNumberFormat="1" applyFont="1" applyFill="1" applyBorder="1" applyAlignment="1">
      <alignment horizontal="right" vertical="center" shrinkToFit="1"/>
    </xf>
    <xf numFmtId="178" fontId="11" fillId="0" borderId="51" xfId="2" applyNumberFormat="1" applyFont="1" applyFill="1" applyBorder="1" applyAlignment="1">
      <alignment horizontal="right" vertical="center" shrinkToFit="1"/>
    </xf>
    <xf numFmtId="176" fontId="11" fillId="0" borderId="67" xfId="2" applyNumberFormat="1" applyFont="1" applyFill="1" applyBorder="1" applyAlignment="1">
      <alignment vertical="center"/>
    </xf>
    <xf numFmtId="176" fontId="11" fillId="0" borderId="46" xfId="2" applyNumberFormat="1" applyFont="1" applyFill="1" applyBorder="1" applyAlignment="1">
      <alignment vertical="center"/>
    </xf>
    <xf numFmtId="176" fontId="11" fillId="0" borderId="51" xfId="2" applyNumberFormat="1" applyFont="1" applyFill="1" applyBorder="1" applyAlignment="1">
      <alignment horizontal="right" vertical="center"/>
    </xf>
    <xf numFmtId="178" fontId="11" fillId="0" borderId="69" xfId="2" applyNumberFormat="1" applyFont="1" applyFill="1" applyBorder="1" applyAlignment="1">
      <alignment vertical="center" shrinkToFit="1"/>
    </xf>
    <xf numFmtId="178" fontId="11" fillId="0" borderId="72" xfId="2" applyNumberFormat="1" applyFont="1" applyFill="1" applyBorder="1" applyAlignment="1" applyProtection="1">
      <alignment horizontal="right" vertical="center" shrinkToFit="1"/>
      <protection locked="0"/>
    </xf>
    <xf numFmtId="178" fontId="11" fillId="0" borderId="78" xfId="2" applyNumberFormat="1" applyFont="1" applyFill="1" applyBorder="1" applyAlignment="1">
      <alignment horizontal="right" vertical="center" shrinkToFit="1"/>
    </xf>
    <xf numFmtId="178" fontId="11" fillId="0" borderId="39" xfId="2" applyNumberFormat="1" applyFont="1" applyFill="1" applyBorder="1" applyAlignment="1">
      <alignment horizontal="right" vertical="center" shrinkToFit="1"/>
    </xf>
    <xf numFmtId="178" fontId="11" fillId="0" borderId="23" xfId="2" applyNumberFormat="1" applyFont="1" applyFill="1" applyBorder="1" applyAlignment="1">
      <alignment vertical="center" shrinkToFit="1"/>
    </xf>
    <xf numFmtId="178" fontId="11" fillId="0" borderId="24" xfId="2" applyNumberFormat="1" applyFont="1" applyFill="1" applyBorder="1" applyAlignment="1">
      <alignment horizontal="right" vertical="center" shrinkToFit="1"/>
    </xf>
    <xf numFmtId="178" fontId="11" fillId="0" borderId="57" xfId="2" applyNumberFormat="1" applyFont="1" applyFill="1" applyBorder="1" applyAlignment="1">
      <alignment horizontal="right" vertical="center" shrinkToFit="1"/>
    </xf>
    <xf numFmtId="178" fontId="11" fillId="0" borderId="56" xfId="2" applyNumberFormat="1" applyFont="1" applyFill="1" applyBorder="1" applyAlignment="1">
      <alignment horizontal="right" vertical="center" shrinkToFit="1"/>
    </xf>
    <xf numFmtId="178" fontId="11" fillId="0" borderId="22" xfId="2" applyNumberFormat="1" applyFont="1" applyFill="1" applyBorder="1" applyAlignment="1">
      <alignment horizontal="right" vertical="center" shrinkToFit="1"/>
    </xf>
    <xf numFmtId="176" fontId="11" fillId="0" borderId="42" xfId="2" applyNumberFormat="1" applyFont="1" applyFill="1" applyBorder="1" applyAlignment="1" applyProtection="1">
      <alignment horizontal="center" vertical="center"/>
      <protection locked="0"/>
    </xf>
    <xf numFmtId="178" fontId="11" fillId="0" borderId="15" xfId="2" applyNumberFormat="1" applyFont="1" applyFill="1" applyBorder="1" applyAlignment="1">
      <alignment vertical="center" shrinkToFit="1"/>
    </xf>
    <xf numFmtId="178" fontId="11" fillId="0" borderId="49" xfId="2" applyNumberFormat="1" applyFont="1" applyFill="1" applyBorder="1" applyAlignment="1">
      <alignment horizontal="right" vertical="center" shrinkToFit="1"/>
    </xf>
    <xf numFmtId="178" fontId="11" fillId="0" borderId="18" xfId="2" applyNumberFormat="1" applyFont="1" applyFill="1" applyBorder="1" applyAlignment="1">
      <alignment horizontal="right" vertical="center" shrinkToFit="1"/>
    </xf>
    <xf numFmtId="178" fontId="11" fillId="0" borderId="44" xfId="2" applyNumberFormat="1" applyFont="1" applyFill="1" applyBorder="1" applyAlignment="1">
      <alignment horizontal="right" vertical="center" shrinkToFit="1"/>
    </xf>
    <xf numFmtId="178" fontId="11" fillId="0" borderId="5" xfId="2" applyNumberFormat="1" applyFont="1" applyFill="1" applyBorder="1" applyAlignment="1">
      <alignment horizontal="right" vertical="center" shrinkToFit="1"/>
    </xf>
    <xf numFmtId="176" fontId="11" fillId="0" borderId="51" xfId="2" applyNumberFormat="1" applyFont="1" applyFill="1" applyBorder="1" applyAlignment="1">
      <alignment vertical="center"/>
    </xf>
    <xf numFmtId="178" fontId="11" fillId="0" borderId="16" xfId="2" applyNumberFormat="1" applyFont="1" applyFill="1" applyBorder="1" applyAlignment="1">
      <alignment horizontal="right" vertical="center" shrinkToFit="1"/>
    </xf>
    <xf numFmtId="178" fontId="11" fillId="0" borderId="17" xfId="2" applyNumberFormat="1" applyFont="1" applyFill="1" applyBorder="1" applyAlignment="1">
      <alignment horizontal="right" vertical="center" shrinkToFit="1"/>
    </xf>
    <xf numFmtId="178" fontId="11" fillId="0" borderId="1" xfId="2" applyNumberFormat="1" applyFont="1" applyFill="1" applyBorder="1" applyAlignment="1">
      <alignment horizontal="right" vertical="center" shrinkToFit="1"/>
    </xf>
    <xf numFmtId="180" fontId="11" fillId="0" borderId="51" xfId="2" applyNumberFormat="1" applyFont="1" applyFill="1" applyBorder="1" applyAlignment="1">
      <alignment horizontal="right" vertical="center" shrinkToFit="1"/>
    </xf>
    <xf numFmtId="176" fontId="11" fillId="0" borderId="57" xfId="2" applyNumberFormat="1" applyFont="1" applyFill="1" applyBorder="1" applyAlignment="1">
      <alignment vertical="center"/>
    </xf>
    <xf numFmtId="176" fontId="11" fillId="0" borderId="18" xfId="2" applyNumberFormat="1" applyFont="1" applyFill="1" applyBorder="1" applyAlignment="1">
      <alignment vertical="center"/>
    </xf>
    <xf numFmtId="176" fontId="11" fillId="0" borderId="19" xfId="2" applyNumberFormat="1" applyFont="1" applyFill="1" applyBorder="1" applyAlignment="1">
      <alignment vertical="center"/>
    </xf>
    <xf numFmtId="176" fontId="11" fillId="0" borderId="0" xfId="2" applyNumberFormat="1" applyFont="1" applyFill="1" applyAlignment="1">
      <alignment vertical="center"/>
    </xf>
    <xf numFmtId="179" fontId="11" fillId="0" borderId="0" xfId="2" applyNumberFormat="1" applyFont="1" applyFill="1" applyAlignment="1">
      <alignment vertical="center"/>
    </xf>
    <xf numFmtId="178" fontId="6" fillId="0" borderId="0" xfId="2" applyNumberFormat="1" applyFont="1" applyFill="1" applyBorder="1" applyAlignment="1">
      <alignment vertical="center" textRotation="255"/>
    </xf>
    <xf numFmtId="178" fontId="10" fillId="0" borderId="8" xfId="2" applyNumberFormat="1" applyFont="1" applyFill="1" applyBorder="1" applyAlignment="1">
      <alignment horizontal="distributed" vertical="center"/>
    </xf>
    <xf numFmtId="178" fontId="10" fillId="0" borderId="9" xfId="2" applyNumberFormat="1" applyFont="1" applyFill="1" applyBorder="1" applyAlignment="1">
      <alignment vertical="center"/>
    </xf>
    <xf numFmtId="0" fontId="1" fillId="0" borderId="9" xfId="2" applyFont="1" applyFill="1" applyBorder="1" applyAlignment="1">
      <alignment vertical="center"/>
    </xf>
    <xf numFmtId="178" fontId="10" fillId="0" borderId="6" xfId="2" applyNumberFormat="1" applyFont="1" applyFill="1" applyBorder="1" applyAlignment="1">
      <alignment vertical="center"/>
    </xf>
    <xf numFmtId="178" fontId="10" fillId="0" borderId="0" xfId="2" applyNumberFormat="1" applyFont="1" applyFill="1" applyBorder="1" applyAlignment="1">
      <alignment vertical="center" wrapText="1"/>
    </xf>
    <xf numFmtId="178" fontId="10" fillId="0" borderId="34" xfId="2" applyNumberFormat="1" applyFont="1" applyFill="1" applyBorder="1" applyAlignment="1">
      <alignment horizontal="distributed" vertical="center" wrapText="1"/>
    </xf>
    <xf numFmtId="178" fontId="10" fillId="0" borderId="34" xfId="2" applyNumberFormat="1" applyFont="1" applyFill="1" applyBorder="1" applyAlignment="1">
      <alignment horizontal="distributed" vertical="center" justifyLastLine="1"/>
    </xf>
    <xf numFmtId="178" fontId="11" fillId="0" borderId="34" xfId="2" applyNumberFormat="1" applyFont="1" applyFill="1" applyBorder="1" applyAlignment="1">
      <alignment horizontal="distributed" vertical="center" justifyLastLine="1"/>
    </xf>
    <xf numFmtId="178" fontId="20" fillId="0" borderId="34" xfId="2" applyNumberFormat="1" applyFont="1" applyFill="1" applyBorder="1" applyAlignment="1">
      <alignment horizontal="distributed" vertical="center" wrapText="1" justifyLastLine="1"/>
    </xf>
    <xf numFmtId="178" fontId="10" fillId="0" borderId="13" xfId="2" applyNumberFormat="1" applyFont="1" applyFill="1" applyBorder="1" applyAlignment="1">
      <alignment horizontal="center" vertical="center" shrinkToFit="1"/>
    </xf>
    <xf numFmtId="178" fontId="10" fillId="0" borderId="0" xfId="2" applyNumberFormat="1" applyFont="1" applyFill="1" applyBorder="1" applyAlignment="1">
      <alignment horizontal="distributed" vertical="center" wrapText="1"/>
    </xf>
    <xf numFmtId="178" fontId="10" fillId="0" borderId="9" xfId="2" applyNumberFormat="1" applyFont="1" applyFill="1" applyBorder="1" applyAlignment="1">
      <alignment horizontal="right" vertical="center"/>
    </xf>
    <xf numFmtId="178" fontId="10" fillId="0" borderId="59" xfId="2" applyNumberFormat="1" applyFont="1" applyFill="1" applyBorder="1" applyAlignment="1">
      <alignment horizontal="right" vertical="center"/>
    </xf>
    <xf numFmtId="178" fontId="10" fillId="0" borderId="22" xfId="2" applyNumberFormat="1" applyFont="1" applyFill="1" applyBorder="1" applyAlignment="1">
      <alignment horizontal="right" vertical="center"/>
    </xf>
    <xf numFmtId="178" fontId="10" fillId="0" borderId="53" xfId="2" applyNumberFormat="1" applyFont="1" applyFill="1" applyBorder="1" applyAlignment="1">
      <alignment horizontal="right" vertical="center"/>
    </xf>
    <xf numFmtId="178" fontId="10" fillId="0" borderId="73" xfId="2" applyNumberFormat="1" applyFont="1" applyFill="1" applyBorder="1" applyAlignment="1">
      <alignment horizontal="right" vertical="center"/>
    </xf>
    <xf numFmtId="178" fontId="10" fillId="0" borderId="0" xfId="2" applyNumberFormat="1" applyFont="1" applyFill="1" applyBorder="1" applyAlignment="1">
      <alignment horizontal="right" vertical="center"/>
    </xf>
    <xf numFmtId="178" fontId="10" fillId="0" borderId="14" xfId="2" applyNumberFormat="1" applyFont="1" applyFill="1" applyBorder="1" applyAlignment="1">
      <alignment horizontal="right" vertical="center"/>
    </xf>
    <xf numFmtId="178" fontId="10" fillId="0" borderId="30" xfId="2" applyNumberFormat="1" applyFont="1" applyFill="1" applyBorder="1" applyAlignment="1">
      <alignment horizontal="right" vertical="center"/>
    </xf>
    <xf numFmtId="178" fontId="10" fillId="0" borderId="29" xfId="2" applyNumberFormat="1" applyFont="1" applyFill="1" applyBorder="1" applyAlignment="1">
      <alignment horizontal="right" vertical="center"/>
    </xf>
    <xf numFmtId="178" fontId="10" fillId="0" borderId="61" xfId="2" applyNumberFormat="1" applyFont="1" applyFill="1" applyBorder="1" applyAlignment="1">
      <alignment horizontal="right" vertical="center"/>
    </xf>
    <xf numFmtId="178" fontId="10" fillId="0" borderId="36" xfId="2" applyNumberFormat="1" applyFont="1" applyFill="1" applyBorder="1" applyAlignment="1">
      <alignment horizontal="right" vertical="center"/>
    </xf>
    <xf numFmtId="178" fontId="10" fillId="0" borderId="35" xfId="2" applyNumberFormat="1" applyFont="1" applyFill="1" applyBorder="1" applyAlignment="1">
      <alignment horizontal="right" vertical="center"/>
    </xf>
    <xf numFmtId="178" fontId="10" fillId="0" borderId="63" xfId="2" applyNumberFormat="1" applyFont="1" applyFill="1" applyBorder="1" applyAlignment="1">
      <alignment horizontal="right" vertical="center"/>
    </xf>
    <xf numFmtId="178" fontId="10" fillId="0" borderId="38" xfId="2" applyNumberFormat="1" applyFont="1" applyFill="1" applyBorder="1" applyAlignment="1">
      <alignment horizontal="right" vertical="center"/>
    </xf>
    <xf numFmtId="178" fontId="10" fillId="0" borderId="39" xfId="2" applyNumberFormat="1" applyFont="1" applyFill="1" applyBorder="1" applyAlignment="1">
      <alignment horizontal="right" vertical="center"/>
    </xf>
    <xf numFmtId="178" fontId="10" fillId="0" borderId="64" xfId="2" applyNumberFormat="1" applyFont="1" applyFill="1" applyBorder="1" applyAlignment="1">
      <alignment horizontal="right" vertical="center"/>
    </xf>
    <xf numFmtId="178" fontId="10" fillId="0" borderId="43" xfId="2" applyNumberFormat="1" applyFont="1" applyFill="1" applyBorder="1" applyAlignment="1">
      <alignment horizontal="right" vertical="center"/>
    </xf>
    <xf numFmtId="178" fontId="10" fillId="0" borderId="42" xfId="2" applyNumberFormat="1" applyFont="1" applyFill="1" applyBorder="1" applyAlignment="1">
      <alignment horizontal="right" vertical="center"/>
    </xf>
    <xf numFmtId="178" fontId="10" fillId="0" borderId="66" xfId="2" applyNumberFormat="1" applyFont="1" applyFill="1" applyBorder="1" applyAlignment="1">
      <alignment horizontal="right" vertical="center"/>
    </xf>
    <xf numFmtId="178" fontId="10" fillId="0" borderId="51" xfId="2" applyNumberFormat="1" applyFont="1" applyFill="1" applyBorder="1" applyAlignment="1">
      <alignment horizontal="right" vertical="center"/>
    </xf>
    <xf numFmtId="178" fontId="10" fillId="0" borderId="50" xfId="2" applyNumberFormat="1" applyFont="1" applyFill="1" applyBorder="1" applyAlignment="1">
      <alignment horizontal="right" vertical="center"/>
    </xf>
    <xf numFmtId="178" fontId="10" fillId="0" borderId="1" xfId="2" applyNumberFormat="1" applyFont="1" applyFill="1" applyBorder="1" applyAlignment="1">
      <alignment horizontal="right" vertical="center"/>
    </xf>
    <xf numFmtId="178" fontId="10" fillId="0" borderId="19" xfId="2" applyNumberFormat="1" applyFont="1" applyFill="1" applyBorder="1" applyAlignment="1">
      <alignment horizontal="right" vertical="center"/>
    </xf>
    <xf numFmtId="178" fontId="11" fillId="0" borderId="40" xfId="2" applyNumberFormat="1" applyFont="1" applyFill="1" applyBorder="1" applyAlignment="1">
      <alignment horizontal="center" vertical="center"/>
    </xf>
    <xf numFmtId="178" fontId="11" fillId="0" borderId="40" xfId="2" applyNumberFormat="1" applyFont="1" applyFill="1" applyBorder="1" applyAlignment="1" applyProtection="1">
      <alignment horizontal="right" vertical="center"/>
      <protection locked="0"/>
    </xf>
    <xf numFmtId="178" fontId="11" fillId="0" borderId="28" xfId="2" applyNumberFormat="1" applyFont="1" applyFill="1" applyBorder="1" applyAlignment="1" applyProtection="1">
      <alignment horizontal="right" vertical="center"/>
    </xf>
    <xf numFmtId="0" fontId="15" fillId="0" borderId="0" xfId="3">
      <alignment vertical="center"/>
    </xf>
    <xf numFmtId="178" fontId="10" fillId="0" borderId="0" xfId="2" applyNumberFormat="1" applyFont="1" applyFill="1" applyBorder="1" applyAlignment="1">
      <alignment horizontal="distributed" vertical="center" justifyLastLine="1"/>
    </xf>
    <xf numFmtId="0" fontId="6" fillId="0" borderId="0" xfId="2" applyFont="1" applyFill="1" applyBorder="1" applyAlignment="1">
      <alignment vertical="center" wrapText="1"/>
    </xf>
    <xf numFmtId="178" fontId="10" fillId="0" borderId="8" xfId="2" applyNumberFormat="1" applyFont="1" applyFill="1" applyBorder="1" applyAlignment="1">
      <alignment vertical="center"/>
    </xf>
    <xf numFmtId="178" fontId="10" fillId="0" borderId="34" xfId="2" applyNumberFormat="1" applyFont="1" applyFill="1" applyBorder="1" applyAlignment="1">
      <alignment horizontal="center" vertical="center" shrinkToFit="1"/>
    </xf>
    <xf numFmtId="178" fontId="10" fillId="0" borderId="8" xfId="2" applyNumberFormat="1" applyFont="1" applyFill="1" applyBorder="1" applyAlignment="1">
      <alignment horizontal="right" vertical="center"/>
    </xf>
    <xf numFmtId="178" fontId="10" fillId="0" borderId="67" xfId="2" applyNumberFormat="1" applyFont="1" applyFill="1" applyBorder="1" applyAlignment="1">
      <alignment horizontal="right" vertical="center"/>
    </xf>
    <xf numFmtId="178" fontId="10" fillId="0" borderId="48" xfId="2" applyNumberFormat="1" applyFont="1" applyFill="1" applyBorder="1" applyAlignment="1">
      <alignment horizontal="center" vertical="center"/>
    </xf>
    <xf numFmtId="178" fontId="10" fillId="0" borderId="5" xfId="2" applyNumberFormat="1" applyFont="1" applyFill="1" applyBorder="1" applyAlignment="1">
      <alignment horizontal="right" vertical="center"/>
    </xf>
    <xf numFmtId="178" fontId="1" fillId="0" borderId="0" xfId="6" applyNumberFormat="1" applyFont="1" applyAlignment="1">
      <alignment vertical="top"/>
    </xf>
    <xf numFmtId="178" fontId="6" fillId="0" borderId="0" xfId="6" applyNumberFormat="1" applyFont="1" applyAlignment="1">
      <alignment vertical="top"/>
    </xf>
    <xf numFmtId="178" fontId="10" fillId="2" borderId="2" xfId="6" applyNumberFormat="1" applyFont="1" applyFill="1" applyBorder="1" applyAlignment="1">
      <alignment horizontal="distributed" vertical="center"/>
    </xf>
    <xf numFmtId="0" fontId="6" fillId="0" borderId="2" xfId="6" applyFont="1" applyBorder="1" applyAlignment="1">
      <alignment horizontal="center" vertical="center" wrapText="1"/>
    </xf>
    <xf numFmtId="178" fontId="10" fillId="0" borderId="80" xfId="6" applyNumberFormat="1" applyFont="1" applyBorder="1" applyAlignment="1">
      <alignment horizontal="distributed" vertical="center"/>
    </xf>
    <xf numFmtId="0" fontId="10" fillId="0" borderId="53" xfId="6" applyFont="1" applyBorder="1" applyAlignment="1">
      <alignment vertical="center"/>
    </xf>
    <xf numFmtId="0" fontId="10" fillId="0" borderId="6" xfId="6" applyFont="1" applyBorder="1" applyAlignment="1">
      <alignment vertical="center"/>
    </xf>
    <xf numFmtId="178" fontId="10" fillId="0" borderId="0" xfId="6" applyNumberFormat="1" applyFont="1" applyAlignment="1">
      <alignment horizontal="distributed" vertical="center"/>
    </xf>
    <xf numFmtId="0" fontId="10" fillId="0" borderId="71" xfId="6" applyFont="1" applyBorder="1" applyAlignment="1">
      <alignment horizontal="center" vertical="center"/>
    </xf>
    <xf numFmtId="178" fontId="10" fillId="0" borderId="65" xfId="6" applyNumberFormat="1" applyFont="1" applyBorder="1" applyAlignment="1">
      <alignment horizontal="center" vertical="center"/>
    </xf>
    <xf numFmtId="178" fontId="10" fillId="0" borderId="13" xfId="6" applyNumberFormat="1" applyFont="1" applyBorder="1" applyAlignment="1">
      <alignment horizontal="center" vertical="center"/>
    </xf>
    <xf numFmtId="0" fontId="10" fillId="0" borderId="13" xfId="6" applyFont="1" applyBorder="1" applyAlignment="1">
      <alignment horizontal="center" vertical="center"/>
    </xf>
    <xf numFmtId="178" fontId="10" fillId="0" borderId="71" xfId="6" applyNumberFormat="1" applyFont="1" applyBorder="1" applyAlignment="1">
      <alignment horizontal="center" vertical="top"/>
    </xf>
    <xf numFmtId="178" fontId="11" fillId="0" borderId="55" xfId="6" applyNumberFormat="1" applyFont="1" applyBorder="1" applyAlignment="1">
      <alignment horizontal="center" vertical="center"/>
    </xf>
    <xf numFmtId="178" fontId="10" fillId="0" borderId="56" xfId="6" applyNumberFormat="1" applyFont="1" applyBorder="1" applyAlignment="1">
      <alignment horizontal="center" vertical="center"/>
    </xf>
    <xf numFmtId="0" fontId="10" fillId="0" borderId="56" xfId="6" applyFont="1" applyBorder="1" applyAlignment="1">
      <alignment horizontal="center" vertical="center"/>
    </xf>
    <xf numFmtId="178" fontId="10" fillId="0" borderId="71" xfId="6" applyNumberFormat="1" applyFont="1" applyBorder="1" applyAlignment="1">
      <alignment horizontal="center" vertical="center" wrapText="1"/>
    </xf>
    <xf numFmtId="178" fontId="10" fillId="0" borderId="24" xfId="6" applyNumberFormat="1" applyFont="1" applyBorder="1" applyAlignment="1">
      <alignment horizontal="center" vertical="center"/>
    </xf>
    <xf numFmtId="178" fontId="10" fillId="0" borderId="0" xfId="6" applyNumberFormat="1" applyFont="1" applyAlignment="1">
      <alignment vertical="center"/>
    </xf>
    <xf numFmtId="178" fontId="10" fillId="0" borderId="71" xfId="6" applyNumberFormat="1" applyFont="1" applyBorder="1" applyAlignment="1">
      <alignment vertical="center" wrapText="1"/>
    </xf>
    <xf numFmtId="178" fontId="10" fillId="2" borderId="16" xfId="6" applyNumberFormat="1" applyFont="1" applyFill="1" applyBorder="1" applyAlignment="1">
      <alignment horizontal="distributed" vertical="center"/>
    </xf>
    <xf numFmtId="0" fontId="10" fillId="0" borderId="57" xfId="6" applyFont="1" applyBorder="1" applyAlignment="1">
      <alignment horizontal="center" vertical="center"/>
    </xf>
    <xf numFmtId="0" fontId="10" fillId="0" borderId="18" xfId="6" applyFont="1" applyBorder="1" applyAlignment="1">
      <alignment horizontal="center" vertical="center"/>
    </xf>
    <xf numFmtId="178" fontId="10" fillId="0" borderId="17" xfId="6" applyNumberFormat="1" applyFont="1" applyBorder="1" applyAlignment="1">
      <alignment horizontal="center" vertical="center"/>
    </xf>
    <xf numFmtId="178" fontId="10" fillId="0" borderId="18" xfId="6" applyNumberFormat="1" applyFont="1" applyBorder="1" applyAlignment="1">
      <alignment horizontal="center" vertical="center"/>
    </xf>
    <xf numFmtId="178" fontId="10" fillId="0" borderId="49" xfId="6" applyNumberFormat="1" applyFont="1" applyBorder="1" applyAlignment="1">
      <alignment horizontal="center" vertical="center"/>
    </xf>
    <xf numFmtId="178" fontId="10" fillId="0" borderId="16" xfId="6" applyNumberFormat="1" applyFont="1" applyBorder="1" applyAlignment="1">
      <alignment horizontal="center" vertical="center"/>
    </xf>
    <xf numFmtId="178" fontId="10" fillId="2" borderId="25" xfId="6" applyNumberFormat="1" applyFont="1" applyFill="1" applyBorder="1" applyAlignment="1">
      <alignment horizontal="distributed" vertical="center"/>
    </xf>
    <xf numFmtId="176" fontId="27" fillId="0" borderId="27" xfId="6" applyNumberFormat="1" applyFont="1" applyBorder="1" applyAlignment="1">
      <alignment horizontal="center" vertical="center"/>
    </xf>
    <xf numFmtId="176" fontId="27" fillId="0" borderId="28" xfId="6" applyNumberFormat="1" applyFont="1" applyBorder="1" applyAlignment="1">
      <alignment horizontal="center" vertical="center"/>
    </xf>
    <xf numFmtId="176" fontId="28" fillId="0" borderId="28" xfId="6" applyNumberFormat="1" applyFont="1" applyBorder="1" applyAlignment="1">
      <alignment horizontal="center" vertical="center"/>
    </xf>
    <xf numFmtId="176" fontId="27" fillId="0" borderId="61" xfId="6" applyNumberFormat="1" applyFont="1" applyBorder="1" applyAlignment="1">
      <alignment horizontal="center" vertical="center"/>
    </xf>
    <xf numFmtId="176" fontId="27" fillId="0" borderId="25" xfId="6" applyNumberFormat="1" applyFont="1" applyBorder="1" applyAlignment="1">
      <alignment vertical="center"/>
    </xf>
    <xf numFmtId="41" fontId="27" fillId="0" borderId="27" xfId="7" applyNumberFormat="1" applyFont="1" applyBorder="1" applyAlignment="1">
      <alignment horizontal="right" vertical="center"/>
    </xf>
    <xf numFmtId="176" fontId="10" fillId="0" borderId="29" xfId="6" applyNumberFormat="1" applyFont="1" applyFill="1" applyBorder="1" applyAlignment="1">
      <alignment horizontal="right" vertical="center"/>
    </xf>
    <xf numFmtId="176" fontId="10" fillId="0" borderId="61" xfId="6" applyNumberFormat="1" applyFont="1" applyFill="1" applyBorder="1" applyAlignment="1">
      <alignment horizontal="right" vertical="center"/>
    </xf>
    <xf numFmtId="176" fontId="26" fillId="0" borderId="7" xfId="6" applyNumberFormat="1" applyFont="1" applyFill="1" applyBorder="1" applyAlignment="1">
      <alignment horizontal="center" vertical="center"/>
    </xf>
    <xf numFmtId="176" fontId="26" fillId="0" borderId="41" xfId="6" applyNumberFormat="1" applyFont="1" applyFill="1" applyBorder="1" applyAlignment="1">
      <alignment horizontal="center" vertical="center"/>
    </xf>
    <xf numFmtId="178" fontId="10" fillId="2" borderId="41" xfId="6" applyNumberFormat="1" applyFont="1" applyFill="1" applyBorder="1" applyAlignment="1">
      <alignment horizontal="distributed" vertical="center"/>
    </xf>
    <xf numFmtId="176" fontId="27" fillId="0" borderId="41" xfId="6" applyNumberFormat="1" applyFont="1" applyBorder="1" applyAlignment="1">
      <alignment vertical="center"/>
    </xf>
    <xf numFmtId="176" fontId="10" fillId="0" borderId="42" xfId="6" applyNumberFormat="1" applyFont="1" applyFill="1" applyBorder="1" applyAlignment="1">
      <alignment horizontal="right" vertical="center"/>
    </xf>
    <xf numFmtId="176" fontId="10" fillId="0" borderId="41" xfId="6" applyNumberFormat="1" applyFont="1" applyFill="1" applyBorder="1" applyAlignment="1">
      <alignment horizontal="center" vertical="center"/>
    </xf>
    <xf numFmtId="41" fontId="27" fillId="0" borderId="12" xfId="7" applyNumberFormat="1" applyFont="1" applyBorder="1" applyAlignment="1">
      <alignment horizontal="right" vertical="center"/>
    </xf>
    <xf numFmtId="186" fontId="27" fillId="0" borderId="17" xfId="7" applyNumberFormat="1" applyFont="1" applyBorder="1" applyAlignment="1">
      <alignment horizontal="right" vertical="center"/>
    </xf>
    <xf numFmtId="0" fontId="30" fillId="0" borderId="16" xfId="6" applyFont="1" applyFill="1" applyBorder="1" applyAlignment="1">
      <alignment horizontal="center" vertical="center"/>
    </xf>
    <xf numFmtId="178" fontId="10" fillId="2" borderId="25" xfId="6" applyNumberFormat="1" applyFont="1" applyFill="1" applyBorder="1" applyAlignment="1">
      <alignment horizontal="distributed" vertical="distributed" shrinkToFit="1"/>
    </xf>
    <xf numFmtId="176" fontId="27" fillId="0" borderId="26" xfId="6" applyNumberFormat="1" applyFont="1" applyBorder="1" applyAlignment="1">
      <alignment horizontal="center" vertical="center"/>
    </xf>
    <xf numFmtId="176" fontId="27" fillId="0" borderId="29" xfId="6" applyNumberFormat="1" applyFont="1" applyBorder="1" applyAlignment="1">
      <alignment horizontal="center" vertical="center"/>
    </xf>
    <xf numFmtId="41" fontId="27" fillId="0" borderId="75" xfId="7" applyNumberFormat="1" applyFont="1" applyBorder="1" applyAlignment="1">
      <alignment horizontal="right" vertical="center"/>
    </xf>
    <xf numFmtId="176" fontId="10" fillId="0" borderId="39" xfId="6" applyNumberFormat="1" applyFont="1" applyFill="1" applyBorder="1" applyAlignment="1">
      <alignment horizontal="right" vertical="center"/>
    </xf>
    <xf numFmtId="176" fontId="10" fillId="0" borderId="64" xfId="6" applyNumberFormat="1" applyFont="1" applyFill="1" applyBorder="1" applyAlignment="1">
      <alignment horizontal="right" vertical="center"/>
    </xf>
    <xf numFmtId="176" fontId="26" fillId="0" borderId="70" xfId="6" applyNumberFormat="1" applyFont="1" applyFill="1" applyBorder="1" applyAlignment="1">
      <alignment horizontal="center" vertical="center"/>
    </xf>
    <xf numFmtId="178" fontId="11" fillId="2" borderId="25" xfId="6" applyNumberFormat="1" applyFont="1" applyFill="1" applyBorder="1" applyAlignment="1">
      <alignment horizontal="distributed" vertical="distributed" shrinkToFit="1"/>
    </xf>
    <xf numFmtId="178" fontId="10" fillId="2" borderId="20" xfId="6" applyNumberFormat="1" applyFont="1" applyFill="1" applyBorder="1" applyAlignment="1">
      <alignment horizontal="distributed" vertical="center"/>
    </xf>
    <xf numFmtId="176" fontId="27" fillId="0" borderId="69" xfId="6" applyNumberFormat="1" applyFont="1" applyBorder="1" applyAlignment="1">
      <alignment horizontal="center" vertical="center"/>
    </xf>
    <xf numFmtId="176" fontId="27" fillId="0" borderId="40" xfId="6" applyNumberFormat="1" applyFont="1" applyBorder="1" applyAlignment="1">
      <alignment horizontal="center" vertical="center"/>
    </xf>
    <xf numFmtId="176" fontId="27" fillId="0" borderId="39" xfId="6" applyNumberFormat="1" applyFont="1" applyBorder="1" applyAlignment="1">
      <alignment horizontal="center" vertical="center"/>
    </xf>
    <xf numFmtId="176" fontId="10" fillId="0" borderId="39" xfId="6" applyNumberFormat="1" applyFont="1" applyFill="1" applyBorder="1" applyAlignment="1">
      <alignment horizontal="center" vertical="center"/>
    </xf>
    <xf numFmtId="176" fontId="10" fillId="0" borderId="64" xfId="6" applyNumberFormat="1" applyFont="1" applyFill="1" applyBorder="1" applyAlignment="1">
      <alignment horizontal="center" vertical="center"/>
    </xf>
    <xf numFmtId="176" fontId="10" fillId="0" borderId="20" xfId="6" applyNumberFormat="1" applyFont="1" applyFill="1" applyBorder="1" applyAlignment="1">
      <alignment horizontal="right" vertical="center"/>
    </xf>
    <xf numFmtId="41" fontId="27" fillId="0" borderId="72" xfId="7" applyNumberFormat="1" applyFont="1" applyBorder="1" applyAlignment="1">
      <alignment horizontal="right" vertical="center"/>
    </xf>
    <xf numFmtId="176" fontId="10" fillId="0" borderId="59" xfId="6" applyNumberFormat="1" applyFont="1" applyFill="1" applyBorder="1" applyAlignment="1">
      <alignment horizontal="right" vertical="center"/>
    </xf>
    <xf numFmtId="176" fontId="10" fillId="0" borderId="73" xfId="6" applyNumberFormat="1" applyFont="1" applyFill="1" applyBorder="1" applyAlignment="1">
      <alignment horizontal="right" vertical="center"/>
    </xf>
    <xf numFmtId="176" fontId="10" fillId="0" borderId="7" xfId="6" applyNumberFormat="1" applyFont="1" applyFill="1" applyBorder="1" applyAlignment="1">
      <alignment horizontal="center" vertical="center"/>
    </xf>
    <xf numFmtId="176" fontId="10" fillId="0" borderId="29" xfId="6" applyNumberFormat="1" applyFont="1" applyFill="1" applyBorder="1" applyAlignment="1">
      <alignment horizontal="center" vertical="center"/>
    </xf>
    <xf numFmtId="176" fontId="10" fillId="0" borderId="28" xfId="6" applyNumberFormat="1" applyFont="1" applyFill="1" applyBorder="1" applyAlignment="1">
      <alignment horizontal="center" vertical="center"/>
    </xf>
    <xf numFmtId="176" fontId="10" fillId="0" borderId="61" xfId="6" applyNumberFormat="1" applyFont="1" applyFill="1" applyBorder="1" applyAlignment="1">
      <alignment horizontal="center" vertical="center"/>
    </xf>
    <xf numFmtId="176" fontId="10" fillId="0" borderId="25" xfId="6" applyNumberFormat="1" applyFont="1" applyFill="1" applyBorder="1" applyAlignment="1">
      <alignment horizontal="right" vertical="center"/>
    </xf>
    <xf numFmtId="41" fontId="27" fillId="0" borderId="60" xfId="7" applyNumberFormat="1" applyFont="1" applyBorder="1" applyAlignment="1">
      <alignment horizontal="right" vertical="center"/>
    </xf>
    <xf numFmtId="41" fontId="27" fillId="0" borderId="71" xfId="7" applyNumberFormat="1" applyFont="1" applyBorder="1" applyAlignment="1">
      <alignment horizontal="right" vertical="center"/>
    </xf>
    <xf numFmtId="178" fontId="11" fillId="0" borderId="0" xfId="6" applyNumberFormat="1" applyFont="1" applyAlignment="1">
      <alignment vertical="center"/>
    </xf>
    <xf numFmtId="186" fontId="27" fillId="0" borderId="71" xfId="7" applyNumberFormat="1" applyFont="1" applyBorder="1" applyAlignment="1">
      <alignment horizontal="right" vertical="center"/>
    </xf>
    <xf numFmtId="0" fontId="30" fillId="0" borderId="7" xfId="6" applyFont="1" applyFill="1" applyBorder="1" applyAlignment="1">
      <alignment horizontal="center" vertical="center"/>
    </xf>
    <xf numFmtId="178" fontId="10" fillId="0" borderId="7" xfId="6" applyNumberFormat="1" applyFont="1" applyFill="1" applyBorder="1" applyAlignment="1">
      <alignment horizontal="distributed" vertical="center" wrapText="1"/>
    </xf>
    <xf numFmtId="178" fontId="11" fillId="2" borderId="41" xfId="6" applyNumberFormat="1" applyFont="1" applyFill="1" applyBorder="1" applyAlignment="1">
      <alignment horizontal="distributed" vertical="center"/>
    </xf>
    <xf numFmtId="176" fontId="27" fillId="0" borderId="12" xfId="6" applyNumberFormat="1" applyFont="1" applyBorder="1" applyAlignment="1">
      <alignment horizontal="center" vertical="center"/>
    </xf>
    <xf numFmtId="176" fontId="10" fillId="0" borderId="42" xfId="6" applyNumberFormat="1" applyFont="1" applyFill="1" applyBorder="1" applyAlignment="1">
      <alignment horizontal="center" vertical="center"/>
    </xf>
    <xf numFmtId="41" fontId="27" fillId="0" borderId="67" xfId="7" applyNumberFormat="1" applyFont="1" applyBorder="1" applyAlignment="1">
      <alignment horizontal="right" vertical="center"/>
    </xf>
    <xf numFmtId="176" fontId="10" fillId="0" borderId="46" xfId="6" applyNumberFormat="1" applyFont="1" applyFill="1" applyBorder="1" applyAlignment="1">
      <alignment horizontal="right" vertical="center"/>
    </xf>
    <xf numFmtId="176" fontId="10" fillId="0" borderId="51" xfId="6" applyNumberFormat="1" applyFont="1" applyFill="1" applyBorder="1" applyAlignment="1">
      <alignment horizontal="right" vertical="center"/>
    </xf>
    <xf numFmtId="176" fontId="10" fillId="0" borderId="48" xfId="6" applyNumberFormat="1" applyFont="1" applyFill="1" applyBorder="1" applyAlignment="1">
      <alignment horizontal="center" vertical="center"/>
    </xf>
    <xf numFmtId="178" fontId="10" fillId="0" borderId="48" xfId="6" applyNumberFormat="1" applyFont="1" applyFill="1" applyBorder="1" applyAlignment="1">
      <alignment horizontal="distributed" vertical="center" wrapText="1"/>
    </xf>
    <xf numFmtId="178" fontId="10" fillId="2" borderId="48" xfId="6" applyNumberFormat="1" applyFont="1" applyFill="1" applyBorder="1" applyAlignment="1">
      <alignment horizontal="distributed" vertical="center"/>
    </xf>
    <xf numFmtId="176" fontId="27" fillId="0" borderId="44" xfId="6" applyNumberFormat="1" applyFont="1" applyBorder="1" applyAlignment="1">
      <alignment horizontal="center" vertical="center"/>
    </xf>
    <xf numFmtId="176" fontId="27" fillId="0" borderId="47" xfId="6" applyNumberFormat="1" applyFont="1" applyBorder="1" applyAlignment="1">
      <alignment horizontal="center" vertical="center"/>
    </xf>
    <xf numFmtId="176" fontId="10" fillId="0" borderId="47" xfId="6" applyNumberFormat="1" applyFont="1" applyFill="1" applyBorder="1" applyAlignment="1">
      <alignment horizontal="center" vertical="center"/>
    </xf>
    <xf numFmtId="176" fontId="10" fillId="0" borderId="48" xfId="6" applyNumberFormat="1" applyFont="1" applyFill="1" applyBorder="1" applyAlignment="1">
      <alignment horizontal="right" vertical="center"/>
    </xf>
    <xf numFmtId="41" fontId="27" fillId="0" borderId="45" xfId="7" applyNumberFormat="1" applyFont="1" applyBorder="1" applyAlignment="1">
      <alignment horizontal="right" vertical="center"/>
    </xf>
    <xf numFmtId="176" fontId="10" fillId="0" borderId="47" xfId="6" applyNumberFormat="1" applyFont="1" applyFill="1" applyBorder="1" applyAlignment="1">
      <alignment horizontal="right" vertical="center"/>
    </xf>
    <xf numFmtId="178" fontId="10" fillId="2" borderId="70" xfId="6" applyNumberFormat="1" applyFont="1" applyFill="1" applyBorder="1" applyAlignment="1">
      <alignment horizontal="distributed" vertical="center" shrinkToFit="1"/>
    </xf>
    <xf numFmtId="176" fontId="27" fillId="0" borderId="8" xfId="6" applyNumberFormat="1" applyFont="1" applyBorder="1" applyAlignment="1">
      <alignment horizontal="center" vertical="center"/>
    </xf>
    <xf numFmtId="176" fontId="27" fillId="0" borderId="37" xfId="6" applyNumberFormat="1" applyFont="1" applyBorder="1" applyAlignment="1">
      <alignment horizontal="center" vertical="center"/>
    </xf>
    <xf numFmtId="176" fontId="27" fillId="0" borderId="59" xfId="6" applyNumberFormat="1" applyFont="1" applyBorder="1" applyAlignment="1">
      <alignment horizontal="center" vertical="center"/>
    </xf>
    <xf numFmtId="176" fontId="10" fillId="0" borderId="59" xfId="6" applyNumberFormat="1" applyFont="1" applyFill="1" applyBorder="1" applyAlignment="1">
      <alignment horizontal="center" vertical="center"/>
    </xf>
    <xf numFmtId="176" fontId="10" fillId="0" borderId="70" xfId="6" applyNumberFormat="1" applyFont="1" applyFill="1" applyBorder="1" applyAlignment="1">
      <alignment horizontal="right" vertical="center"/>
    </xf>
    <xf numFmtId="41" fontId="27" fillId="0" borderId="21" xfId="7" applyNumberFormat="1" applyFont="1" applyBorder="1" applyAlignment="1">
      <alignment horizontal="right" vertical="center"/>
    </xf>
    <xf numFmtId="176" fontId="10" fillId="0" borderId="70" xfId="6" applyNumberFormat="1" applyFont="1" applyFill="1" applyBorder="1" applyAlignment="1">
      <alignment horizontal="center" vertical="center"/>
    </xf>
    <xf numFmtId="176" fontId="27" fillId="0" borderId="46" xfId="6" applyNumberFormat="1" applyFont="1" applyBorder="1" applyAlignment="1">
      <alignment horizontal="center" vertical="center"/>
    </xf>
    <xf numFmtId="176" fontId="10" fillId="0" borderId="51" xfId="6" applyNumberFormat="1" applyFont="1" applyFill="1" applyBorder="1" applyAlignment="1">
      <alignment horizontal="center" vertical="center"/>
    </xf>
    <xf numFmtId="176" fontId="26" fillId="0" borderId="2" xfId="6" applyNumberFormat="1" applyFont="1" applyFill="1" applyBorder="1" applyAlignment="1">
      <alignment horizontal="center" vertical="center"/>
    </xf>
    <xf numFmtId="176" fontId="26" fillId="0" borderId="48" xfId="6" applyNumberFormat="1" applyFont="1" applyFill="1" applyBorder="1" applyAlignment="1">
      <alignment horizontal="center" vertical="center"/>
    </xf>
    <xf numFmtId="176" fontId="26" fillId="0" borderId="16" xfId="6" applyNumberFormat="1" applyFont="1" applyFill="1" applyBorder="1" applyAlignment="1">
      <alignment horizontal="center" vertical="center"/>
    </xf>
    <xf numFmtId="178" fontId="10" fillId="2" borderId="48" xfId="6" applyNumberFormat="1" applyFont="1" applyFill="1" applyBorder="1" applyAlignment="1">
      <alignment horizontal="distributed" vertical="center" wrapText="1"/>
    </xf>
    <xf numFmtId="0" fontId="10" fillId="0" borderId="7" xfId="6" applyFont="1" applyFill="1" applyBorder="1" applyAlignment="1">
      <alignment horizontal="distributed" vertical="center" wrapText="1"/>
    </xf>
    <xf numFmtId="178" fontId="11" fillId="0" borderId="25" xfId="6" applyNumberFormat="1" applyFont="1" applyFill="1" applyBorder="1" applyAlignment="1">
      <alignment horizontal="distributed" vertical="center" wrapText="1"/>
    </xf>
    <xf numFmtId="176" fontId="27" fillId="0" borderId="26" xfId="6" applyNumberFormat="1" applyFont="1" applyFill="1" applyBorder="1" applyAlignment="1">
      <alignment horizontal="center" vertical="center"/>
    </xf>
    <xf numFmtId="176" fontId="27" fillId="0" borderId="28" xfId="6" applyNumberFormat="1" applyFont="1" applyFill="1" applyBorder="1" applyAlignment="1">
      <alignment horizontal="center" vertical="center"/>
    </xf>
    <xf numFmtId="176" fontId="27" fillId="0" borderId="29" xfId="6" applyNumberFormat="1" applyFont="1" applyFill="1" applyBorder="1" applyAlignment="1">
      <alignment horizontal="center" vertical="center"/>
    </xf>
    <xf numFmtId="176" fontId="27" fillId="0" borderId="61" xfId="6" applyNumberFormat="1" applyFont="1" applyFill="1" applyBorder="1" applyAlignment="1">
      <alignment horizontal="center" vertical="center"/>
    </xf>
    <xf numFmtId="176" fontId="27" fillId="0" borderId="25" xfId="6" applyNumberFormat="1" applyFont="1" applyFill="1" applyBorder="1" applyAlignment="1">
      <alignment horizontal="right" vertical="center"/>
    </xf>
    <xf numFmtId="41" fontId="27" fillId="0" borderId="27" xfId="7" applyNumberFormat="1" applyFont="1" applyFill="1" applyBorder="1" applyAlignment="1">
      <alignment horizontal="right" vertical="center"/>
    </xf>
    <xf numFmtId="41" fontId="27" fillId="0" borderId="80" xfId="7" applyNumberFormat="1" applyFont="1" applyBorder="1" applyAlignment="1">
      <alignment horizontal="right" vertical="center"/>
    </xf>
    <xf numFmtId="0" fontId="10" fillId="0" borderId="4" xfId="6" applyFont="1" applyBorder="1" applyAlignment="1">
      <alignment horizontal="left" vertical="center"/>
    </xf>
    <xf numFmtId="0" fontId="0" fillId="0" borderId="4" xfId="0" applyBorder="1" applyAlignment="1">
      <alignment vertical="center"/>
    </xf>
    <xf numFmtId="176" fontId="27" fillId="0" borderId="0" xfId="6" applyNumberFormat="1" applyFont="1" applyBorder="1" applyAlignment="1">
      <alignment horizontal="right" vertical="center"/>
    </xf>
    <xf numFmtId="186" fontId="27" fillId="0" borderId="0" xfId="7" applyNumberFormat="1" applyFont="1" applyBorder="1" applyAlignment="1">
      <alignment horizontal="right" vertical="center"/>
    </xf>
    <xf numFmtId="176" fontId="10" fillId="0" borderId="0" xfId="6" applyNumberFormat="1" applyFont="1" applyFill="1" applyBorder="1" applyAlignment="1">
      <alignment horizontal="right" vertical="center"/>
    </xf>
    <xf numFmtId="0" fontId="1" fillId="0" borderId="0" xfId="6" applyFont="1" applyFill="1" applyBorder="1" applyAlignment="1">
      <alignment horizontal="right" vertical="center"/>
    </xf>
    <xf numFmtId="0" fontId="0" fillId="0" borderId="4" xfId="0" applyBorder="1" applyAlignment="1">
      <alignment horizontal="right" vertical="center"/>
    </xf>
    <xf numFmtId="178" fontId="10" fillId="0" borderId="0" xfId="6" applyNumberFormat="1" applyFont="1" applyFill="1" applyAlignment="1">
      <alignment vertical="center"/>
    </xf>
    <xf numFmtId="178" fontId="11" fillId="0" borderId="0" xfId="6" applyNumberFormat="1" applyFont="1" applyFill="1" applyAlignment="1">
      <alignment vertical="center"/>
    </xf>
    <xf numFmtId="178" fontId="11" fillId="0" borderId="0" xfId="6" applyNumberFormat="1" applyFont="1" applyBorder="1" applyAlignment="1">
      <alignment vertical="center"/>
    </xf>
    <xf numFmtId="178" fontId="10" fillId="0" borderId="0" xfId="6" applyNumberFormat="1" applyFont="1" applyFill="1" applyBorder="1" applyAlignment="1">
      <alignment vertical="center"/>
    </xf>
    <xf numFmtId="178" fontId="11" fillId="0" borderId="0" xfId="6" applyNumberFormat="1" applyFont="1" applyAlignment="1">
      <alignment horizontal="center" vertical="center"/>
    </xf>
    <xf numFmtId="178" fontId="6" fillId="0" borderId="0" xfId="6" applyNumberFormat="1" applyFont="1" applyAlignment="1">
      <alignment horizontal="center" vertical="center"/>
    </xf>
    <xf numFmtId="178" fontId="6" fillId="0" borderId="0" xfId="6" applyNumberFormat="1" applyFont="1" applyAlignment="1">
      <alignment horizontal="distributed" vertical="center"/>
    </xf>
    <xf numFmtId="178" fontId="6" fillId="0" borderId="0" xfId="6" applyNumberFormat="1" applyFont="1" applyAlignment="1">
      <alignment vertical="center"/>
    </xf>
    <xf numFmtId="0" fontId="0" fillId="0" borderId="0" xfId="0" applyBorder="1">
      <alignment vertical="center"/>
    </xf>
    <xf numFmtId="0" fontId="34" fillId="0" borderId="0" xfId="0" applyFont="1">
      <alignment vertical="center"/>
    </xf>
    <xf numFmtId="0" fontId="34" fillId="0" borderId="1" xfId="0" applyFont="1" applyBorder="1">
      <alignment vertical="center"/>
    </xf>
    <xf numFmtId="0" fontId="34" fillId="0" borderId="0" xfId="0" applyFont="1" applyBorder="1">
      <alignment vertical="center"/>
    </xf>
    <xf numFmtId="0" fontId="24" fillId="0" borderId="0" xfId="0" applyFont="1" applyAlignment="1">
      <alignment horizontal="right" vertical="center"/>
    </xf>
    <xf numFmtId="0" fontId="27" fillId="0" borderId="3" xfId="0" applyFont="1" applyBorder="1" applyAlignment="1">
      <alignment vertical="center"/>
    </xf>
    <xf numFmtId="0" fontId="24" fillId="0" borderId="4" xfId="0" applyFont="1" applyBorder="1" applyAlignment="1">
      <alignment vertical="center"/>
    </xf>
    <xf numFmtId="0" fontId="27" fillId="0" borderId="4" xfId="0" applyFont="1" applyBorder="1" applyAlignment="1">
      <alignment vertical="center"/>
    </xf>
    <xf numFmtId="0" fontId="27" fillId="0" borderId="4" xfId="0" applyFont="1" applyBorder="1" applyAlignment="1">
      <alignment horizontal="center" vertical="center"/>
    </xf>
    <xf numFmtId="0" fontId="27" fillId="0" borderId="6" xfId="0" applyFont="1" applyBorder="1" applyAlignment="1">
      <alignment vertical="center" wrapText="1"/>
    </xf>
    <xf numFmtId="0" fontId="27" fillId="0" borderId="0" xfId="0" applyFont="1">
      <alignment vertical="center"/>
    </xf>
    <xf numFmtId="0" fontId="27" fillId="0" borderId="0" xfId="0" applyFont="1" applyBorder="1">
      <alignment vertical="center"/>
    </xf>
    <xf numFmtId="0" fontId="27" fillId="0" borderId="23" xfId="0" applyFont="1" applyBorder="1" applyAlignment="1">
      <alignment vertical="center"/>
    </xf>
    <xf numFmtId="0" fontId="27" fillId="0" borderId="3" xfId="0" applyFont="1" applyBorder="1">
      <alignment vertical="center"/>
    </xf>
    <xf numFmtId="0" fontId="24" fillId="0" borderId="4" xfId="0" applyFont="1" applyBorder="1">
      <alignment vertical="center"/>
    </xf>
    <xf numFmtId="0" fontId="27" fillId="0" borderId="4" xfId="0" applyFont="1" applyBorder="1">
      <alignment vertical="center"/>
    </xf>
    <xf numFmtId="0" fontId="27" fillId="0" borderId="4" xfId="0" applyFont="1" applyBorder="1" applyAlignment="1">
      <alignment horizontal="left" vertical="center"/>
    </xf>
    <xf numFmtId="0" fontId="27" fillId="0" borderId="6" xfId="0" applyFont="1" applyBorder="1" applyAlignment="1">
      <alignment horizontal="left" vertical="center"/>
    </xf>
    <xf numFmtId="0" fontId="27" fillId="0" borderId="23" xfId="0" applyFont="1" applyBorder="1" applyAlignment="1">
      <alignment horizontal="center" vertical="center"/>
    </xf>
    <xf numFmtId="0" fontId="27" fillId="0" borderId="23" xfId="0" applyFont="1" applyBorder="1">
      <alignment vertical="center"/>
    </xf>
    <xf numFmtId="0" fontId="27" fillId="0" borderId="0" xfId="0" applyFont="1" applyBorder="1" applyAlignment="1">
      <alignment horizontal="center" vertical="center"/>
    </xf>
    <xf numFmtId="0" fontId="27" fillId="0" borderId="65" xfId="0" applyFont="1" applyBorder="1" applyAlignment="1">
      <alignment vertical="center" wrapText="1"/>
    </xf>
    <xf numFmtId="0" fontId="27" fillId="0" borderId="13" xfId="0" applyFont="1" applyBorder="1">
      <alignment vertical="center"/>
    </xf>
    <xf numFmtId="0" fontId="27" fillId="0" borderId="14" xfId="0" applyFont="1" applyBorder="1" applyAlignment="1">
      <alignment horizontal="center" vertical="center"/>
    </xf>
    <xf numFmtId="0" fontId="27" fillId="0" borderId="12" xfId="0" applyFont="1" applyBorder="1" applyAlignment="1">
      <alignment vertical="center" wrapText="1"/>
    </xf>
    <xf numFmtId="0" fontId="27" fillId="0" borderId="24" xfId="0" applyFont="1" applyBorder="1" applyAlignment="1">
      <alignment horizontal="center" vertical="center"/>
    </xf>
    <xf numFmtId="0" fontId="27" fillId="0" borderId="24" xfId="0" quotePrefix="1" applyFont="1" applyBorder="1" applyAlignment="1">
      <alignment horizontal="center" vertical="center" wrapText="1"/>
    </xf>
    <xf numFmtId="0" fontId="27" fillId="0" borderId="15" xfId="0" applyFont="1" applyBorder="1" applyAlignment="1">
      <alignment vertical="center" shrinkToFit="1"/>
    </xf>
    <xf numFmtId="0" fontId="27" fillId="0" borderId="57" xfId="0" applyFont="1" applyBorder="1" applyAlignment="1">
      <alignment vertical="center" shrinkToFit="1"/>
    </xf>
    <xf numFmtId="0" fontId="27" fillId="0" borderId="18" xfId="0" applyFont="1" applyBorder="1" applyAlignment="1">
      <alignment vertical="center" shrinkToFit="1"/>
    </xf>
    <xf numFmtId="0" fontId="27" fillId="0" borderId="17" xfId="0" applyFont="1" applyBorder="1" applyAlignment="1">
      <alignment vertical="center" shrinkToFit="1"/>
    </xf>
    <xf numFmtId="0" fontId="27" fillId="0" borderId="19" xfId="0" quotePrefix="1" applyFont="1" applyBorder="1" applyAlignment="1">
      <alignment horizontal="center" vertical="center" shrinkToFit="1"/>
    </xf>
    <xf numFmtId="0" fontId="27" fillId="0" borderId="49" xfId="0" quotePrefix="1" applyFont="1" applyBorder="1" applyAlignment="1">
      <alignment horizontal="center" vertical="center" shrinkToFit="1"/>
    </xf>
    <xf numFmtId="0" fontId="27" fillId="0" borderId="0" xfId="0" applyFont="1" applyAlignment="1">
      <alignment vertical="center" shrinkToFit="1"/>
    </xf>
    <xf numFmtId="178" fontId="10" fillId="0" borderId="58" xfId="2" applyNumberFormat="1" applyFont="1" applyFill="1" applyBorder="1" applyAlignment="1">
      <alignment horizontal="right" vertical="center"/>
    </xf>
    <xf numFmtId="178" fontId="10" fillId="0" borderId="70" xfId="2" applyNumberFormat="1" applyFont="1" applyFill="1" applyBorder="1" applyAlignment="1">
      <alignment horizontal="right" vertical="center"/>
    </xf>
    <xf numFmtId="178" fontId="10" fillId="0" borderId="55" xfId="2" applyNumberFormat="1" applyFont="1" applyFill="1" applyBorder="1" applyAlignment="1">
      <alignment horizontal="right" vertical="center"/>
    </xf>
    <xf numFmtId="178" fontId="10" fillId="0" borderId="7" xfId="2" applyNumberFormat="1" applyFont="1" applyFill="1" applyBorder="1" applyAlignment="1">
      <alignment horizontal="right" vertical="center"/>
    </xf>
    <xf numFmtId="178" fontId="10" fillId="0" borderId="60" xfId="2" applyNumberFormat="1" applyFont="1" applyFill="1" applyBorder="1" applyAlignment="1">
      <alignment horizontal="right" vertical="center"/>
    </xf>
    <xf numFmtId="178" fontId="10" fillId="0" borderId="25" xfId="2" applyNumberFormat="1" applyFont="1" applyFill="1" applyBorder="1" applyAlignment="1">
      <alignment horizontal="right" vertical="center"/>
    </xf>
    <xf numFmtId="178" fontId="10" fillId="0" borderId="62" xfId="2" applyNumberFormat="1" applyFont="1" applyFill="1" applyBorder="1" applyAlignment="1">
      <alignment horizontal="right" vertical="center"/>
    </xf>
    <xf numFmtId="178" fontId="10" fillId="0" borderId="31" xfId="2" applyNumberFormat="1" applyFont="1" applyFill="1" applyBorder="1" applyAlignment="1">
      <alignment horizontal="right" vertical="center"/>
    </xf>
    <xf numFmtId="178" fontId="10" fillId="0" borderId="20" xfId="2" applyNumberFormat="1" applyFont="1" applyFill="1" applyBorder="1" applyAlignment="1">
      <alignment horizontal="right" vertical="center"/>
    </xf>
    <xf numFmtId="178" fontId="10" fillId="0" borderId="65" xfId="2" applyNumberFormat="1" applyFont="1" applyFill="1" applyBorder="1" applyAlignment="1">
      <alignment horizontal="right" vertical="center"/>
    </xf>
    <xf numFmtId="178" fontId="10" fillId="0" borderId="41" xfId="2" applyNumberFormat="1" applyFont="1" applyFill="1" applyBorder="1" applyAlignment="1">
      <alignment horizontal="right" vertical="center"/>
    </xf>
    <xf numFmtId="178" fontId="10" fillId="0" borderId="47" xfId="2" applyNumberFormat="1" applyFont="1" applyFill="1" applyBorder="1" applyAlignment="1">
      <alignment horizontal="right" vertical="center"/>
    </xf>
    <xf numFmtId="178" fontId="10" fillId="0" borderId="48" xfId="2" applyNumberFormat="1" applyFont="1" applyFill="1" applyBorder="1" applyAlignment="1">
      <alignment horizontal="right" vertical="center"/>
    </xf>
    <xf numFmtId="178" fontId="10" fillId="0" borderId="72" xfId="2" applyNumberFormat="1" applyFont="1" applyFill="1" applyBorder="1" applyAlignment="1">
      <alignment horizontal="right" vertical="center"/>
    </xf>
    <xf numFmtId="178" fontId="10" fillId="0" borderId="57" xfId="2" applyNumberFormat="1" applyFont="1" applyFill="1" applyBorder="1" applyAlignment="1">
      <alignment horizontal="right" vertical="center"/>
    </xf>
    <xf numFmtId="178" fontId="10" fillId="0" borderId="16" xfId="2" applyNumberFormat="1" applyFont="1" applyFill="1" applyBorder="1" applyAlignment="1">
      <alignment horizontal="right" vertical="center"/>
    </xf>
    <xf numFmtId="0" fontId="0" fillId="0" borderId="4" xfId="0" applyBorder="1">
      <alignment vertical="center"/>
    </xf>
    <xf numFmtId="0" fontId="36" fillId="0" borderId="0" xfId="0" applyFont="1">
      <alignment vertical="center"/>
    </xf>
    <xf numFmtId="0" fontId="36" fillId="0" borderId="0" xfId="0" applyFont="1" applyBorder="1">
      <alignment vertical="center"/>
    </xf>
    <xf numFmtId="0" fontId="0" fillId="0" borderId="22" xfId="0" applyBorder="1">
      <alignment vertical="center"/>
    </xf>
    <xf numFmtId="0" fontId="27" fillId="0" borderId="2" xfId="0" applyFont="1" applyBorder="1">
      <alignment vertical="center"/>
    </xf>
    <xf numFmtId="0" fontId="27" fillId="0" borderId="5" xfId="0" applyFont="1" applyBorder="1">
      <alignment vertical="center"/>
    </xf>
    <xf numFmtId="0" fontId="24" fillId="0" borderId="5" xfId="0" applyFont="1" applyBorder="1">
      <alignment vertical="center"/>
    </xf>
    <xf numFmtId="0" fontId="24" fillId="0" borderId="68" xfId="0" applyFont="1" applyBorder="1">
      <alignment vertical="center"/>
    </xf>
    <xf numFmtId="0" fontId="27" fillId="0" borderId="24" xfId="0" applyFont="1" applyBorder="1">
      <alignment vertical="center"/>
    </xf>
    <xf numFmtId="0" fontId="27" fillId="0" borderId="71" xfId="0" applyFont="1" applyBorder="1">
      <alignment vertical="center"/>
    </xf>
    <xf numFmtId="0" fontId="27" fillId="0" borderId="54" xfId="0" applyFont="1" applyBorder="1">
      <alignment vertical="center"/>
    </xf>
    <xf numFmtId="0" fontId="27" fillId="0" borderId="21" xfId="0" applyFont="1" applyBorder="1">
      <alignment vertical="center"/>
    </xf>
    <xf numFmtId="0" fontId="27" fillId="0" borderId="78" xfId="0" applyFont="1" applyBorder="1">
      <alignment vertical="center"/>
    </xf>
    <xf numFmtId="0" fontId="27" fillId="0" borderId="56" xfId="0" applyFont="1" applyBorder="1" applyAlignment="1">
      <alignment vertical="center" wrapText="1"/>
    </xf>
    <xf numFmtId="0" fontId="27" fillId="0" borderId="14" xfId="0" applyFont="1" applyBorder="1">
      <alignment vertical="center"/>
    </xf>
    <xf numFmtId="0" fontId="27" fillId="0" borderId="16" xfId="0" quotePrefix="1" applyFont="1" applyBorder="1" applyAlignment="1">
      <alignment vertical="center" shrinkToFit="1"/>
    </xf>
    <xf numFmtId="0" fontId="27" fillId="0" borderId="17" xfId="0"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50" xfId="0" applyFont="1" applyBorder="1" applyAlignment="1">
      <alignment horizontal="center" vertical="center" shrinkToFit="1"/>
    </xf>
    <xf numFmtId="0" fontId="27" fillId="0" borderId="19" xfId="0" applyFont="1" applyBorder="1" applyAlignment="1">
      <alignment vertical="center" wrapText="1"/>
    </xf>
    <xf numFmtId="0" fontId="27" fillId="0" borderId="0" xfId="0" applyFont="1" applyBorder="1" applyAlignment="1">
      <alignment vertical="center" shrinkToFit="1"/>
    </xf>
    <xf numFmtId="178" fontId="10" fillId="0" borderId="78" xfId="2" applyNumberFormat="1" applyFont="1" applyFill="1" applyBorder="1" applyAlignment="1">
      <alignment horizontal="right" vertical="center"/>
    </xf>
    <xf numFmtId="178" fontId="10" fillId="0" borderId="75" xfId="2" applyNumberFormat="1" applyFont="1" applyFill="1" applyBorder="1" applyAlignment="1">
      <alignment horizontal="right" vertical="center"/>
    </xf>
    <xf numFmtId="178" fontId="10" fillId="0" borderId="24" xfId="2" applyNumberFormat="1" applyFont="1" applyFill="1" applyBorder="1" applyAlignment="1">
      <alignment horizontal="right" vertical="center"/>
    </xf>
    <xf numFmtId="178" fontId="10" fillId="0" borderId="71" xfId="2" applyNumberFormat="1" applyFont="1" applyFill="1" applyBorder="1" applyAlignment="1">
      <alignment horizontal="right" vertical="center"/>
    </xf>
    <xf numFmtId="178" fontId="10" fillId="0" borderId="76" xfId="2" applyNumberFormat="1" applyFont="1" applyFill="1" applyBorder="1" applyAlignment="1">
      <alignment horizontal="right" vertical="center"/>
    </xf>
    <xf numFmtId="178" fontId="10" fillId="0" borderId="27" xfId="2" applyNumberFormat="1" applyFont="1" applyFill="1" applyBorder="1" applyAlignment="1">
      <alignment horizontal="right" vertical="center"/>
    </xf>
    <xf numFmtId="178" fontId="10" fillId="0" borderId="77" xfId="2" applyNumberFormat="1" applyFont="1" applyFill="1" applyBorder="1" applyAlignment="1">
      <alignment horizontal="right" vertical="center"/>
    </xf>
    <xf numFmtId="178" fontId="10" fillId="0" borderId="33" xfId="2" applyNumberFormat="1" applyFont="1" applyFill="1" applyBorder="1" applyAlignment="1">
      <alignment horizontal="right" vertical="center"/>
    </xf>
    <xf numFmtId="178" fontId="10" fillId="0" borderId="79" xfId="2" applyNumberFormat="1" applyFont="1" applyFill="1" applyBorder="1" applyAlignment="1">
      <alignment horizontal="right" vertical="center"/>
    </xf>
    <xf numFmtId="178" fontId="10" fillId="0" borderId="12" xfId="2" applyNumberFormat="1" applyFont="1" applyFill="1" applyBorder="1" applyAlignment="1">
      <alignment horizontal="right" vertical="center"/>
    </xf>
    <xf numFmtId="178" fontId="10" fillId="0" borderId="68" xfId="2" applyNumberFormat="1" applyFont="1" applyFill="1" applyBorder="1" applyAlignment="1">
      <alignment horizontal="right" vertical="center"/>
    </xf>
    <xf numFmtId="178" fontId="10" fillId="0" borderId="45" xfId="2" applyNumberFormat="1" applyFont="1" applyFill="1" applyBorder="1" applyAlignment="1">
      <alignment horizontal="right" vertical="center"/>
    </xf>
    <xf numFmtId="178" fontId="10" fillId="0" borderId="21" xfId="2" applyNumberFormat="1" applyFont="1" applyFill="1" applyBorder="1" applyAlignment="1">
      <alignment horizontal="right" vertical="center"/>
    </xf>
    <xf numFmtId="178" fontId="10" fillId="0" borderId="49" xfId="2" applyNumberFormat="1" applyFont="1" applyFill="1" applyBorder="1" applyAlignment="1">
      <alignment horizontal="right" vertical="center"/>
    </xf>
    <xf numFmtId="178" fontId="10" fillId="0" borderId="17" xfId="2" applyNumberFormat="1" applyFont="1" applyFill="1" applyBorder="1" applyAlignment="1">
      <alignment horizontal="right" vertical="center"/>
    </xf>
    <xf numFmtId="0" fontId="24" fillId="0" borderId="0" xfId="0" applyFont="1" applyAlignment="1">
      <alignment vertical="center"/>
    </xf>
    <xf numFmtId="178" fontId="37" fillId="0" borderId="0" xfId="2" applyNumberFormat="1" applyFont="1" applyFill="1" applyAlignment="1">
      <alignment vertical="center"/>
    </xf>
    <xf numFmtId="178" fontId="10" fillId="0" borderId="0" xfId="2" applyNumberFormat="1" applyFont="1" applyFill="1" applyAlignment="1">
      <alignment horizontal="right" vertical="center"/>
    </xf>
    <xf numFmtId="0" fontId="10" fillId="0" borderId="3" xfId="2" applyFont="1" applyFill="1" applyBorder="1" applyAlignment="1">
      <alignment horizontal="left" vertical="center" wrapText="1"/>
    </xf>
    <xf numFmtId="178" fontId="10" fillId="0" borderId="5" xfId="2" applyNumberFormat="1" applyFont="1" applyFill="1" applyBorder="1" applyAlignment="1">
      <alignment vertical="center"/>
    </xf>
    <xf numFmtId="178" fontId="10" fillId="0" borderId="5" xfId="2" applyNumberFormat="1" applyFont="1" applyFill="1" applyBorder="1" applyAlignment="1">
      <alignment horizontal="left" vertical="center"/>
    </xf>
    <xf numFmtId="178" fontId="10" fillId="0" borderId="68" xfId="2" applyNumberFormat="1" applyFont="1" applyFill="1" applyBorder="1" applyAlignment="1">
      <alignment vertical="center"/>
    </xf>
    <xf numFmtId="0" fontId="10" fillId="0" borderId="7" xfId="2" applyFont="1" applyFill="1" applyBorder="1" applyAlignment="1">
      <alignment horizontal="left" vertical="center" wrapText="1"/>
    </xf>
    <xf numFmtId="178" fontId="10" fillId="0" borderId="23" xfId="2" applyNumberFormat="1" applyFont="1" applyFill="1" applyBorder="1" applyAlignment="1">
      <alignment vertical="center"/>
    </xf>
    <xf numFmtId="178" fontId="10" fillId="0" borderId="9" xfId="2" applyNumberFormat="1" applyFont="1" applyFill="1" applyBorder="1" applyAlignment="1">
      <alignment horizontal="left" vertical="center"/>
    </xf>
    <xf numFmtId="178" fontId="10" fillId="0" borderId="13" xfId="2" applyNumberFormat="1" applyFont="1" applyFill="1" applyBorder="1" applyAlignment="1">
      <alignment vertical="center" wrapText="1"/>
    </xf>
    <xf numFmtId="178" fontId="10" fillId="0" borderId="79" xfId="2" applyNumberFormat="1" applyFont="1" applyFill="1" applyBorder="1" applyAlignment="1">
      <alignment vertical="center" shrinkToFit="1"/>
    </xf>
    <xf numFmtId="178" fontId="10" fillId="0" borderId="18" xfId="2" applyNumberFormat="1" applyFont="1" applyFill="1" applyBorder="1" applyAlignment="1">
      <alignment horizontal="center" vertical="center" wrapText="1"/>
    </xf>
    <xf numFmtId="0" fontId="35" fillId="0" borderId="16" xfId="0" quotePrefix="1" applyFont="1" applyBorder="1" applyAlignment="1">
      <alignment horizontal="center" vertical="center" wrapText="1"/>
    </xf>
    <xf numFmtId="178" fontId="10" fillId="0" borderId="8" xfId="2" applyNumberFormat="1" applyFont="1" applyFill="1" applyBorder="1" applyAlignment="1">
      <alignment vertical="center" shrinkToFit="1"/>
    </xf>
    <xf numFmtId="178" fontId="10" fillId="0" borderId="26" xfId="2" applyNumberFormat="1" applyFont="1" applyFill="1" applyBorder="1" applyAlignment="1">
      <alignment horizontal="right" vertical="center" shrinkToFit="1"/>
    </xf>
    <xf numFmtId="178" fontId="10" fillId="0" borderId="53" xfId="2" applyNumberFormat="1" applyFont="1" applyFill="1" applyBorder="1" applyAlignment="1" applyProtection="1">
      <alignment horizontal="right" vertical="center" shrinkToFit="1"/>
      <protection locked="0"/>
    </xf>
    <xf numFmtId="178" fontId="10" fillId="0" borderId="73" xfId="2" applyNumberFormat="1" applyFont="1" applyFill="1" applyBorder="1" applyAlignment="1">
      <alignment horizontal="right" vertical="center" shrinkToFit="1"/>
    </xf>
    <xf numFmtId="178" fontId="10" fillId="0" borderId="26" xfId="2" applyNumberFormat="1" applyFont="1" applyFill="1" applyBorder="1" applyAlignment="1">
      <alignment vertical="center" shrinkToFit="1"/>
    </xf>
    <xf numFmtId="178" fontId="10" fillId="0" borderId="28" xfId="2" applyNumberFormat="1" applyFont="1" applyFill="1" applyBorder="1" applyAlignment="1" applyProtection="1">
      <alignment horizontal="right" vertical="center" shrinkToFit="1"/>
      <protection locked="0"/>
    </xf>
    <xf numFmtId="178" fontId="10" fillId="0" borderId="61" xfId="2" applyNumberFormat="1" applyFont="1" applyFill="1" applyBorder="1" applyAlignment="1">
      <alignment horizontal="right" vertical="center" shrinkToFit="1"/>
    </xf>
    <xf numFmtId="178" fontId="10" fillId="0" borderId="32" xfId="2" applyNumberFormat="1" applyFont="1" applyFill="1" applyBorder="1" applyAlignment="1">
      <alignment vertical="center" shrinkToFit="1"/>
    </xf>
    <xf numFmtId="178" fontId="10" fillId="0" borderId="62" xfId="2" applyNumberFormat="1" applyFont="1" applyFill="1" applyBorder="1" applyAlignment="1">
      <alignment horizontal="right" vertical="center" shrinkToFit="1"/>
    </xf>
    <xf numFmtId="178" fontId="10" fillId="0" borderId="34" xfId="2" applyNumberFormat="1" applyFont="1" applyFill="1" applyBorder="1" applyAlignment="1" applyProtection="1">
      <alignment horizontal="right" vertical="center" shrinkToFit="1"/>
      <protection locked="0"/>
    </xf>
    <xf numFmtId="178" fontId="10" fillId="0" borderId="63" xfId="2" applyNumberFormat="1" applyFont="1" applyFill="1" applyBorder="1" applyAlignment="1">
      <alignment horizontal="right" vertical="center" shrinkToFit="1"/>
    </xf>
    <xf numFmtId="178" fontId="10" fillId="0" borderId="65" xfId="2" applyNumberFormat="1" applyFont="1" applyFill="1" applyBorder="1" applyAlignment="1">
      <alignment horizontal="right" vertical="center" shrinkToFit="1"/>
    </xf>
    <xf numFmtId="178" fontId="10" fillId="0" borderId="40" xfId="2" applyNumberFormat="1" applyFont="1" applyFill="1" applyBorder="1" applyAlignment="1" applyProtection="1">
      <alignment horizontal="right" vertical="center" shrinkToFit="1"/>
      <protection locked="0"/>
    </xf>
    <xf numFmtId="178" fontId="10" fillId="0" borderId="64" xfId="2" applyNumberFormat="1" applyFont="1" applyFill="1" applyBorder="1" applyAlignment="1">
      <alignment horizontal="right" vertical="center" shrinkToFit="1"/>
    </xf>
    <xf numFmtId="178" fontId="10" fillId="0" borderId="60" xfId="2" applyNumberFormat="1" applyFont="1" applyFill="1" applyBorder="1" applyAlignment="1">
      <alignment horizontal="right" vertical="center" shrinkToFit="1"/>
    </xf>
    <xf numFmtId="178" fontId="10" fillId="0" borderId="11" xfId="2" applyNumberFormat="1" applyFont="1" applyFill="1" applyBorder="1" applyAlignment="1">
      <alignment horizontal="right" vertical="center" shrinkToFit="1"/>
    </xf>
    <xf numFmtId="178" fontId="10" fillId="0" borderId="72" xfId="2" applyNumberFormat="1" applyFont="1" applyFill="1" applyBorder="1" applyAlignment="1">
      <alignment horizontal="right" vertical="center" shrinkToFit="1"/>
    </xf>
    <xf numFmtId="178" fontId="10" fillId="0" borderId="69" xfId="2" applyNumberFormat="1" applyFont="1" applyFill="1" applyBorder="1" applyAlignment="1">
      <alignment horizontal="right" vertical="center" shrinkToFit="1"/>
    </xf>
    <xf numFmtId="178" fontId="10" fillId="0" borderId="44" xfId="2" applyNumberFormat="1" applyFont="1" applyFill="1" applyBorder="1" applyAlignment="1">
      <alignment vertical="center" shrinkToFit="1"/>
    </xf>
    <xf numFmtId="178" fontId="10" fillId="0" borderId="44" xfId="2" applyNumberFormat="1" applyFont="1" applyFill="1" applyBorder="1" applyAlignment="1">
      <alignment horizontal="right" vertical="center" shrinkToFit="1"/>
    </xf>
    <xf numFmtId="178" fontId="10" fillId="0" borderId="47" xfId="2" applyNumberFormat="1" applyFont="1" applyFill="1" applyBorder="1" applyAlignment="1" applyProtection="1">
      <alignment horizontal="right" vertical="center" shrinkToFit="1"/>
      <protection locked="0"/>
    </xf>
    <xf numFmtId="178" fontId="10" fillId="0" borderId="51" xfId="2" applyNumberFormat="1" applyFont="1" applyFill="1" applyBorder="1" applyAlignment="1">
      <alignment vertical="center"/>
    </xf>
    <xf numFmtId="178" fontId="10" fillId="0" borderId="51" xfId="2" applyNumberFormat="1" applyFont="1" applyFill="1" applyBorder="1" applyAlignment="1">
      <alignment horizontal="right" vertical="center" shrinkToFit="1"/>
    </xf>
    <xf numFmtId="178" fontId="10" fillId="0" borderId="69" xfId="2" applyNumberFormat="1" applyFont="1" applyFill="1" applyBorder="1" applyAlignment="1">
      <alignment vertical="center" shrinkToFit="1"/>
    </xf>
    <xf numFmtId="178" fontId="10" fillId="0" borderId="37" xfId="2" applyNumberFormat="1" applyFont="1" applyFill="1" applyBorder="1" applyAlignment="1" applyProtection="1">
      <alignment horizontal="right" vertical="center" shrinkToFit="1"/>
      <protection locked="0"/>
    </xf>
    <xf numFmtId="178" fontId="10" fillId="0" borderId="23" xfId="2" applyNumberFormat="1" applyFont="1" applyFill="1" applyBorder="1" applyAlignment="1">
      <alignment vertical="center" shrinkToFit="1"/>
    </xf>
    <xf numFmtId="178" fontId="10" fillId="0" borderId="14" xfId="2" applyNumberFormat="1" applyFont="1" applyFill="1" applyBorder="1" applyAlignment="1">
      <alignment horizontal="right" vertical="center" shrinkToFit="1"/>
    </xf>
    <xf numFmtId="178" fontId="10" fillId="0" borderId="8" xfId="2" applyNumberFormat="1" applyFont="1" applyFill="1" applyBorder="1" applyAlignment="1">
      <alignment horizontal="right" vertical="center" shrinkToFit="1"/>
    </xf>
    <xf numFmtId="178" fontId="10" fillId="0" borderId="32" xfId="2" applyNumberFormat="1" applyFont="1" applyFill="1" applyBorder="1" applyAlignment="1">
      <alignment horizontal="right" vertical="center" shrinkToFit="1"/>
    </xf>
    <xf numFmtId="178" fontId="10" fillId="0" borderId="15" xfId="2" applyNumberFormat="1" applyFont="1" applyFill="1" applyBorder="1" applyAlignment="1">
      <alignment vertical="center" shrinkToFit="1"/>
    </xf>
    <xf numFmtId="178" fontId="10" fillId="0" borderId="19" xfId="2" applyNumberFormat="1" applyFont="1" applyFill="1" applyBorder="1" applyAlignment="1">
      <alignment horizontal="right" vertical="center" shrinkToFit="1"/>
    </xf>
    <xf numFmtId="178" fontId="10" fillId="0" borderId="46" xfId="2" applyNumberFormat="1" applyFont="1" applyFill="1" applyBorder="1" applyAlignment="1">
      <alignment horizontal="right" vertical="center" shrinkToFit="1"/>
    </xf>
    <xf numFmtId="178" fontId="10" fillId="0" borderId="68" xfId="2" applyNumberFormat="1" applyFont="1" applyFill="1" applyBorder="1" applyAlignment="1">
      <alignment horizontal="right" vertical="center" shrinkToFit="1"/>
    </xf>
    <xf numFmtId="178" fontId="10" fillId="0" borderId="15" xfId="2" applyNumberFormat="1" applyFont="1" applyFill="1" applyBorder="1" applyAlignment="1">
      <alignment horizontal="right" vertical="center" shrinkToFit="1"/>
    </xf>
    <xf numFmtId="178" fontId="10" fillId="0" borderId="18" xfId="2" applyNumberFormat="1" applyFont="1" applyFill="1" applyBorder="1" applyAlignment="1">
      <alignment horizontal="right" vertical="center" shrinkToFit="1"/>
    </xf>
    <xf numFmtId="178" fontId="10" fillId="0" borderId="49" xfId="2" applyNumberFormat="1" applyFont="1" applyFill="1" applyBorder="1" applyAlignment="1">
      <alignment horizontal="right" vertical="center" shrinkToFit="1"/>
    </xf>
    <xf numFmtId="178" fontId="6" fillId="0" borderId="0" xfId="2" applyNumberFormat="1" applyFont="1" applyBorder="1" applyAlignment="1"/>
    <xf numFmtId="178" fontId="12" fillId="2" borderId="0" xfId="5" applyNumberFormat="1" applyFont="1" applyFill="1" applyAlignment="1">
      <alignment vertical="center"/>
    </xf>
    <xf numFmtId="178" fontId="11" fillId="0" borderId="4" xfId="5" applyNumberFormat="1" applyFont="1" applyFill="1" applyBorder="1" applyAlignment="1">
      <alignment horizontal="distributed" vertical="center"/>
    </xf>
    <xf numFmtId="178" fontId="11" fillId="2" borderId="0" xfId="5" applyNumberFormat="1" applyFont="1" applyFill="1" applyBorder="1" applyAlignment="1">
      <alignment horizontal="distributed" vertical="center"/>
    </xf>
    <xf numFmtId="178" fontId="11" fillId="2" borderId="23" xfId="5" applyNumberFormat="1" applyFont="1" applyFill="1" applyBorder="1" applyAlignment="1">
      <alignment horizontal="center" vertical="center"/>
    </xf>
    <xf numFmtId="178" fontId="11" fillId="2" borderId="0" xfId="5" applyNumberFormat="1" applyFont="1" applyFill="1" applyBorder="1" applyAlignment="1">
      <alignment horizontal="center" vertical="center"/>
    </xf>
    <xf numFmtId="178" fontId="11" fillId="2" borderId="24" xfId="5" applyNumberFormat="1" applyFont="1" applyFill="1" applyBorder="1" applyAlignment="1">
      <alignment horizontal="center" vertical="center"/>
    </xf>
    <xf numFmtId="178" fontId="11" fillId="2" borderId="69" xfId="5" applyNumberFormat="1" applyFont="1" applyFill="1" applyBorder="1" applyAlignment="1">
      <alignment horizontal="center" vertical="center"/>
    </xf>
    <xf numFmtId="178" fontId="11" fillId="2" borderId="38" xfId="5" applyNumberFormat="1" applyFont="1" applyFill="1" applyBorder="1" applyAlignment="1">
      <alignment horizontal="center" vertical="center"/>
    </xf>
    <xf numFmtId="176" fontId="6" fillId="0" borderId="23" xfId="1" applyNumberFormat="1" applyFont="1" applyBorder="1" applyAlignment="1">
      <alignment horizontal="center" vertical="center"/>
    </xf>
    <xf numFmtId="176" fontId="6" fillId="0" borderId="0" xfId="1" applyNumberFormat="1" applyFont="1" applyBorder="1" applyAlignment="1">
      <alignment horizontal="center" vertical="center"/>
    </xf>
    <xf numFmtId="176" fontId="6" fillId="0" borderId="0" xfId="1" applyNumberFormat="1" applyFont="1" applyAlignment="1">
      <alignment horizontal="center" vertical="center"/>
    </xf>
    <xf numFmtId="178" fontId="6" fillId="0" borderId="7" xfId="2" applyNumberFormat="1" applyFont="1" applyBorder="1" applyAlignment="1">
      <alignment horizontal="center" vertical="center"/>
    </xf>
    <xf numFmtId="176" fontId="11" fillId="0" borderId="56" xfId="2" applyNumberFormat="1" applyFont="1" applyBorder="1" applyAlignment="1">
      <alignment horizontal="center" vertical="center" wrapText="1" shrinkToFit="1"/>
    </xf>
    <xf numFmtId="176" fontId="6" fillId="0" borderId="0" xfId="2" applyNumberFormat="1" applyFont="1" applyAlignment="1">
      <alignment horizontal="center" vertical="center"/>
    </xf>
    <xf numFmtId="178" fontId="6" fillId="0" borderId="7" xfId="2" applyNumberFormat="1" applyFont="1" applyBorder="1" applyAlignment="1">
      <alignment horizontal="distributed" vertical="center"/>
    </xf>
    <xf numFmtId="176" fontId="6" fillId="0" borderId="7" xfId="2" applyNumberFormat="1" applyFont="1" applyFill="1" applyBorder="1" applyAlignment="1">
      <alignment horizontal="distributed" vertical="center"/>
    </xf>
    <xf numFmtId="176" fontId="6" fillId="0" borderId="16" xfId="2" applyNumberFormat="1" applyFont="1" applyFill="1" applyBorder="1" applyAlignment="1">
      <alignment horizontal="distributed" vertical="center"/>
    </xf>
    <xf numFmtId="38" fontId="10" fillId="0" borderId="0" xfId="4" applyFont="1" applyAlignment="1">
      <alignment vertical="center"/>
    </xf>
    <xf numFmtId="178" fontId="11" fillId="0" borderId="3" xfId="2" applyNumberFormat="1" applyFont="1" applyFill="1" applyBorder="1" applyAlignment="1">
      <alignment horizontal="distributed" vertical="center"/>
    </xf>
    <xf numFmtId="178" fontId="11" fillId="0" borderId="15" xfId="2" applyNumberFormat="1" applyFont="1" applyFill="1" applyBorder="1" applyAlignment="1">
      <alignment horizontal="distributed" vertical="center"/>
    </xf>
    <xf numFmtId="178" fontId="11" fillId="0" borderId="56" xfId="2" applyNumberFormat="1" applyFont="1" applyFill="1" applyBorder="1" applyAlignment="1">
      <alignment horizontal="distributed" vertical="center"/>
    </xf>
    <xf numFmtId="178" fontId="11" fillId="0" borderId="55" xfId="2" applyNumberFormat="1" applyFont="1" applyFill="1" applyBorder="1" applyAlignment="1">
      <alignment horizontal="distributed" vertical="center" wrapText="1"/>
    </xf>
    <xf numFmtId="178" fontId="11" fillId="0" borderId="55" xfId="2" applyNumberFormat="1" applyFont="1" applyFill="1" applyBorder="1" applyAlignment="1">
      <alignment horizontal="distributed" vertical="center"/>
    </xf>
    <xf numFmtId="178" fontId="11" fillId="0" borderId="23" xfId="2" applyNumberFormat="1" applyFont="1" applyFill="1" applyBorder="1" applyAlignment="1">
      <alignment horizontal="distributed" vertical="center"/>
    </xf>
    <xf numFmtId="178" fontId="11" fillId="0" borderId="15" xfId="2" applyNumberFormat="1" applyFont="1" applyFill="1" applyBorder="1" applyAlignment="1">
      <alignment horizontal="center" vertical="center"/>
    </xf>
    <xf numFmtId="178" fontId="11" fillId="0" borderId="18" xfId="2" applyNumberFormat="1" applyFont="1" applyFill="1" applyBorder="1" applyAlignment="1">
      <alignment horizontal="center" vertical="center"/>
    </xf>
    <xf numFmtId="178" fontId="11" fillId="0" borderId="10" xfId="2" applyNumberFormat="1" applyFont="1" applyFill="1" applyBorder="1" applyAlignment="1">
      <alignment horizontal="right" vertical="center"/>
    </xf>
    <xf numFmtId="178" fontId="10" fillId="0" borderId="23" xfId="2" applyNumberFormat="1" applyFont="1" applyFill="1" applyBorder="1" applyAlignment="1">
      <alignment horizontal="center" vertical="center"/>
    </xf>
    <xf numFmtId="178" fontId="10" fillId="0" borderId="0" xfId="2" applyNumberFormat="1" applyFont="1" applyFill="1" applyAlignment="1">
      <alignment horizontal="left" vertical="center"/>
    </xf>
    <xf numFmtId="178" fontId="11" fillId="0" borderId="57" xfId="2" applyNumberFormat="1" applyFont="1" applyFill="1" applyBorder="1" applyAlignment="1">
      <alignment horizontal="distributed" vertical="center" wrapText="1"/>
    </xf>
    <xf numFmtId="178" fontId="11" fillId="0" borderId="0" xfId="2" applyNumberFormat="1" applyFont="1" applyFill="1" applyAlignment="1">
      <alignment horizontal="distributed" vertical="center"/>
    </xf>
    <xf numFmtId="178" fontId="11" fillId="0" borderId="23" xfId="2" applyNumberFormat="1" applyFont="1" applyFill="1" applyBorder="1" applyAlignment="1">
      <alignment horizontal="center" vertical="center" wrapText="1"/>
    </xf>
    <xf numFmtId="178" fontId="11" fillId="0" borderId="16" xfId="2" applyNumberFormat="1" applyFont="1" applyFill="1" applyBorder="1" applyAlignment="1">
      <alignment horizontal="center" vertical="center"/>
    </xf>
    <xf numFmtId="178" fontId="11" fillId="0" borderId="28" xfId="2" applyNumberFormat="1" applyFont="1" applyFill="1" applyBorder="1" applyAlignment="1">
      <alignment horizontal="center" vertical="center"/>
    </xf>
    <xf numFmtId="178" fontId="10" fillId="0" borderId="9" xfId="2" applyNumberFormat="1" applyFont="1" applyFill="1" applyBorder="1" applyAlignment="1">
      <alignment horizontal="distributed" vertical="center" justifyLastLine="1"/>
    </xf>
    <xf numFmtId="178" fontId="10" fillId="0" borderId="18" xfId="2" applyNumberFormat="1" applyFont="1" applyFill="1" applyBorder="1" applyAlignment="1">
      <alignment horizontal="distributed" vertical="center" wrapText="1"/>
    </xf>
    <xf numFmtId="178" fontId="10" fillId="0" borderId="9" xfId="2" applyNumberFormat="1" applyFont="1" applyFill="1" applyBorder="1" applyAlignment="1">
      <alignment horizontal="center" vertical="center"/>
    </xf>
    <xf numFmtId="176" fontId="10" fillId="0" borderId="2" xfId="6" applyNumberFormat="1" applyFont="1" applyFill="1" applyBorder="1" applyAlignment="1">
      <alignment horizontal="center" vertical="center"/>
    </xf>
    <xf numFmtId="176" fontId="10" fillId="0" borderId="16" xfId="6" applyNumberFormat="1" applyFont="1" applyFill="1" applyBorder="1" applyAlignment="1">
      <alignment horizontal="center" vertical="center"/>
    </xf>
    <xf numFmtId="176" fontId="10" fillId="0" borderId="66" xfId="6" applyNumberFormat="1" applyFont="1" applyFill="1" applyBorder="1" applyAlignment="1">
      <alignment horizontal="right" vertical="center"/>
    </xf>
    <xf numFmtId="178" fontId="10" fillId="2" borderId="7" xfId="6" applyNumberFormat="1" applyFont="1" applyFill="1" applyBorder="1" applyAlignment="1">
      <alignment horizontal="center" vertical="center"/>
    </xf>
    <xf numFmtId="176" fontId="10" fillId="0" borderId="41" xfId="6" applyNumberFormat="1" applyFont="1" applyFill="1" applyBorder="1" applyAlignment="1">
      <alignment horizontal="right" vertical="center"/>
    </xf>
    <xf numFmtId="176" fontId="27" fillId="0" borderId="13" xfId="6" applyNumberFormat="1" applyFont="1" applyBorder="1" applyAlignment="1">
      <alignment horizontal="center" vertical="center"/>
    </xf>
    <xf numFmtId="176" fontId="10" fillId="0" borderId="13" xfId="6" applyNumberFormat="1" applyFont="1" applyFill="1" applyBorder="1" applyAlignment="1">
      <alignment horizontal="center" vertical="center"/>
    </xf>
    <xf numFmtId="176" fontId="27" fillId="0" borderId="66" xfId="6" applyNumberFormat="1" applyFont="1" applyBorder="1" applyAlignment="1">
      <alignment horizontal="center" vertical="center"/>
    </xf>
    <xf numFmtId="176" fontId="27" fillId="0" borderId="41" xfId="6" applyNumberFormat="1" applyFont="1" applyBorder="1" applyAlignment="1">
      <alignment horizontal="right" vertical="center"/>
    </xf>
    <xf numFmtId="0" fontId="10" fillId="0" borderId="7" xfId="6" applyFont="1" applyBorder="1" applyAlignment="1">
      <alignment horizontal="center" vertical="center" wrapText="1"/>
    </xf>
    <xf numFmtId="178" fontId="10" fillId="0" borderId="14" xfId="6" applyNumberFormat="1" applyFont="1" applyBorder="1" applyAlignment="1">
      <alignment horizontal="center" vertical="center"/>
    </xf>
    <xf numFmtId="0" fontId="1" fillId="0" borderId="7" xfId="6" applyFont="1" applyBorder="1" applyAlignment="1">
      <alignment horizontal="center" vertical="center" wrapText="1"/>
    </xf>
    <xf numFmtId="0" fontId="1" fillId="0" borderId="16" xfId="6" applyFont="1" applyBorder="1" applyAlignment="1">
      <alignment horizontal="center" vertical="center" wrapText="1"/>
    </xf>
    <xf numFmtId="178" fontId="12" fillId="2" borderId="0" xfId="5" applyNumberFormat="1" applyFont="1" applyFill="1" applyAlignment="1">
      <alignment vertical="center"/>
    </xf>
    <xf numFmtId="178" fontId="11" fillId="2" borderId="5" xfId="5" applyNumberFormat="1" applyFont="1" applyFill="1" applyBorder="1" applyAlignment="1">
      <alignment horizontal="distributed" vertical="center" wrapText="1"/>
    </xf>
    <xf numFmtId="178" fontId="11" fillId="2" borderId="68" xfId="5" applyNumberFormat="1" applyFont="1" applyFill="1" applyBorder="1" applyAlignment="1">
      <alignment horizontal="distributed" vertical="center" wrapText="1"/>
    </xf>
    <xf numFmtId="178" fontId="11" fillId="0" borderId="44" xfId="5" applyNumberFormat="1" applyFont="1" applyFill="1" applyBorder="1" applyAlignment="1">
      <alignment horizontal="distributed" vertical="center" indent="2"/>
    </xf>
    <xf numFmtId="178" fontId="11" fillId="0" borderId="5" xfId="5" applyNumberFormat="1" applyFont="1" applyFill="1" applyBorder="1" applyAlignment="1">
      <alignment horizontal="distributed" vertical="center" indent="2"/>
    </xf>
    <xf numFmtId="178" fontId="11" fillId="0" borderId="68" xfId="5" applyNumberFormat="1" applyFont="1" applyFill="1" applyBorder="1" applyAlignment="1">
      <alignment horizontal="distributed" vertical="center" indent="2"/>
    </xf>
    <xf numFmtId="178" fontId="11" fillId="2" borderId="2" xfId="5" applyNumberFormat="1" applyFont="1" applyFill="1" applyBorder="1" applyAlignment="1">
      <alignment horizontal="center" vertical="center" textRotation="255" shrinkToFit="1"/>
    </xf>
    <xf numFmtId="178" fontId="11" fillId="2" borderId="7" xfId="5" applyNumberFormat="1" applyFont="1" applyFill="1" applyBorder="1" applyAlignment="1">
      <alignment horizontal="center" vertical="center" textRotation="255" shrinkToFit="1"/>
    </xf>
    <xf numFmtId="178" fontId="11" fillId="2" borderId="16" xfId="5" applyNumberFormat="1" applyFont="1" applyFill="1" applyBorder="1" applyAlignment="1">
      <alignment horizontal="center" vertical="center" textRotation="255" shrinkToFit="1"/>
    </xf>
    <xf numFmtId="178" fontId="11" fillId="2" borderId="3" xfId="5" applyNumberFormat="1" applyFont="1" applyFill="1" applyBorder="1" applyAlignment="1">
      <alignment horizontal="center" vertical="top" textRotation="255" shrinkToFit="1"/>
    </xf>
    <xf numFmtId="178" fontId="11" fillId="2" borderId="23" xfId="5" applyNumberFormat="1" applyFont="1" applyFill="1" applyBorder="1" applyAlignment="1">
      <alignment horizontal="center" vertical="top" textRotation="255" shrinkToFit="1"/>
    </xf>
    <xf numFmtId="178" fontId="11" fillId="2" borderId="15" xfId="5" applyNumberFormat="1" applyFont="1" applyFill="1" applyBorder="1" applyAlignment="1">
      <alignment horizontal="center" vertical="top" textRotation="255" shrinkToFit="1"/>
    </xf>
    <xf numFmtId="178" fontId="11" fillId="0" borderId="44" xfId="5" applyNumberFormat="1" applyFont="1" applyFill="1" applyBorder="1" applyAlignment="1">
      <alignment horizontal="distributed" vertical="center"/>
    </xf>
    <xf numFmtId="178" fontId="11" fillId="0" borderId="5" xfId="5" applyNumberFormat="1" applyFont="1" applyFill="1" applyBorder="1" applyAlignment="1">
      <alignment horizontal="distributed" vertical="center"/>
    </xf>
    <xf numFmtId="178" fontId="11" fillId="0" borderId="68" xfId="5" applyNumberFormat="1" applyFont="1" applyFill="1" applyBorder="1" applyAlignment="1">
      <alignment horizontal="distributed" vertical="center"/>
    </xf>
    <xf numFmtId="178" fontId="11" fillId="0" borderId="45" xfId="5" applyNumberFormat="1" applyFont="1" applyFill="1" applyBorder="1" applyAlignment="1">
      <alignment horizontal="distributed" vertical="center"/>
    </xf>
    <xf numFmtId="178" fontId="11" fillId="0" borderId="51" xfId="5" applyNumberFormat="1" applyFont="1" applyFill="1" applyBorder="1" applyAlignment="1">
      <alignment horizontal="distributed" vertical="center"/>
    </xf>
    <xf numFmtId="178" fontId="11" fillId="2" borderId="44" xfId="5" applyNumberFormat="1" applyFont="1" applyFill="1" applyBorder="1" applyAlignment="1">
      <alignment horizontal="distributed" vertical="center" indent="2"/>
    </xf>
    <xf numFmtId="178" fontId="11" fillId="2" borderId="5" xfId="5" applyNumberFormat="1" applyFont="1" applyFill="1" applyBorder="1" applyAlignment="1">
      <alignment horizontal="distributed" vertical="center" indent="2"/>
    </xf>
    <xf numFmtId="178" fontId="11" fillId="2" borderId="68" xfId="5" applyNumberFormat="1" applyFont="1" applyFill="1" applyBorder="1" applyAlignment="1">
      <alignment horizontal="distributed" vertical="center" indent="2"/>
    </xf>
    <xf numFmtId="178" fontId="11" fillId="0" borderId="3" xfId="5" applyNumberFormat="1" applyFont="1" applyFill="1" applyBorder="1" applyAlignment="1">
      <alignment horizontal="distributed" vertical="center" wrapText="1"/>
    </xf>
    <xf numFmtId="178" fontId="11" fillId="0" borderId="4" xfId="5" applyNumberFormat="1" applyFont="1" applyFill="1" applyBorder="1" applyAlignment="1">
      <alignment horizontal="distributed" vertical="center"/>
    </xf>
    <xf numFmtId="178" fontId="11" fillId="0" borderId="6" xfId="5" applyNumberFormat="1" applyFont="1" applyFill="1" applyBorder="1" applyAlignment="1">
      <alignment horizontal="distributed" vertical="center"/>
    </xf>
    <xf numFmtId="178" fontId="11" fillId="0" borderId="23" xfId="5" applyNumberFormat="1" applyFont="1" applyFill="1" applyBorder="1" applyAlignment="1">
      <alignment horizontal="distributed" vertical="center"/>
    </xf>
    <xf numFmtId="178" fontId="11" fillId="0" borderId="0" xfId="5" applyNumberFormat="1" applyFont="1" applyFill="1" applyBorder="1" applyAlignment="1">
      <alignment horizontal="distributed" vertical="center"/>
    </xf>
    <xf numFmtId="178" fontId="11" fillId="0" borderId="24" xfId="5" applyNumberFormat="1" applyFont="1" applyFill="1" applyBorder="1" applyAlignment="1">
      <alignment horizontal="distributed" vertical="center"/>
    </xf>
    <xf numFmtId="178" fontId="11" fillId="0" borderId="69" xfId="5" applyNumberFormat="1" applyFont="1" applyFill="1" applyBorder="1" applyAlignment="1">
      <alignment horizontal="distributed" vertical="center"/>
    </xf>
    <xf numFmtId="178" fontId="11" fillId="0" borderId="38" xfId="5" applyNumberFormat="1" applyFont="1" applyFill="1" applyBorder="1" applyAlignment="1">
      <alignment horizontal="distributed" vertical="center"/>
    </xf>
    <xf numFmtId="178" fontId="11" fillId="0" borderId="78" xfId="5" applyNumberFormat="1" applyFont="1" applyFill="1" applyBorder="1" applyAlignment="1">
      <alignment horizontal="distributed" vertical="center"/>
    </xf>
    <xf numFmtId="178" fontId="11" fillId="0" borderId="72" xfId="5" applyNumberFormat="1" applyFont="1" applyFill="1" applyBorder="1" applyAlignment="1">
      <alignment horizontal="distributed" vertical="center" wrapText="1"/>
    </xf>
    <xf numFmtId="178" fontId="11" fillId="0" borderId="60" xfId="5" applyNumberFormat="1" applyFont="1" applyFill="1" applyBorder="1" applyAlignment="1">
      <alignment horizontal="distributed" vertical="center"/>
    </xf>
    <xf numFmtId="178" fontId="11" fillId="0" borderId="62" xfId="5" applyNumberFormat="1" applyFont="1" applyFill="1" applyBorder="1" applyAlignment="1">
      <alignment horizontal="distributed" vertical="center"/>
    </xf>
    <xf numFmtId="178" fontId="11" fillId="0" borderId="73" xfId="5" applyNumberFormat="1" applyFont="1" applyFill="1" applyBorder="1" applyAlignment="1">
      <alignment horizontal="distributed" vertical="center"/>
    </xf>
    <xf numFmtId="178" fontId="11" fillId="0" borderId="61" xfId="5" applyNumberFormat="1" applyFont="1" applyFill="1" applyBorder="1" applyAlignment="1">
      <alignment horizontal="distributed" vertical="center"/>
    </xf>
    <xf numFmtId="178" fontId="11" fillId="0" borderId="63" xfId="5" applyNumberFormat="1" applyFont="1" applyFill="1" applyBorder="1" applyAlignment="1">
      <alignment horizontal="distributed" vertical="center"/>
    </xf>
    <xf numFmtId="178" fontId="11" fillId="2" borderId="0" xfId="5" applyNumberFormat="1" applyFont="1" applyFill="1" applyBorder="1" applyAlignment="1">
      <alignment horizontal="distributed" vertical="center"/>
    </xf>
    <xf numFmtId="178" fontId="11" fillId="2" borderId="23" xfId="5" applyNumberFormat="1" applyFont="1" applyFill="1" applyBorder="1" applyAlignment="1">
      <alignment horizontal="center" vertical="center"/>
    </xf>
    <xf numFmtId="178" fontId="11" fillId="2" borderId="0" xfId="5" applyNumberFormat="1" applyFont="1" applyFill="1" applyBorder="1" applyAlignment="1">
      <alignment horizontal="center" vertical="center"/>
    </xf>
    <xf numFmtId="178" fontId="11" fillId="2" borderId="24" xfId="5" applyNumberFormat="1" applyFont="1" applyFill="1" applyBorder="1" applyAlignment="1">
      <alignment horizontal="center" vertical="center"/>
    </xf>
    <xf numFmtId="178" fontId="11" fillId="2" borderId="69" xfId="5" applyNumberFormat="1" applyFont="1" applyFill="1" applyBorder="1" applyAlignment="1">
      <alignment horizontal="center" vertical="center"/>
    </xf>
    <xf numFmtId="178" fontId="11" fillId="2" borderId="38" xfId="5" applyNumberFormat="1" applyFont="1" applyFill="1" applyBorder="1" applyAlignment="1">
      <alignment horizontal="center" vertical="center"/>
    </xf>
    <xf numFmtId="178" fontId="11" fillId="2" borderId="78" xfId="5" applyNumberFormat="1" applyFont="1" applyFill="1" applyBorder="1" applyAlignment="1">
      <alignment horizontal="center" vertical="center"/>
    </xf>
    <xf numFmtId="178" fontId="11" fillId="2" borderId="23" xfId="5" applyNumberFormat="1" applyFont="1" applyFill="1" applyBorder="1" applyAlignment="1">
      <alignment horizontal="distributed" vertical="center" wrapText="1" shrinkToFit="1"/>
    </xf>
    <xf numFmtId="178" fontId="11" fillId="2" borderId="0" xfId="5" applyNumberFormat="1" applyFont="1" applyFill="1" applyBorder="1" applyAlignment="1">
      <alignment horizontal="distributed" vertical="center" wrapText="1" shrinkToFit="1"/>
    </xf>
    <xf numFmtId="178" fontId="11" fillId="2" borderId="24" xfId="5" applyNumberFormat="1" applyFont="1" applyFill="1" applyBorder="1" applyAlignment="1">
      <alignment horizontal="distributed" vertical="center" wrapText="1" shrinkToFit="1"/>
    </xf>
    <xf numFmtId="178" fontId="11" fillId="2" borderId="69" xfId="5" applyNumberFormat="1" applyFont="1" applyFill="1" applyBorder="1" applyAlignment="1">
      <alignment horizontal="distributed" vertical="center" wrapText="1" shrinkToFit="1"/>
    </xf>
    <xf numFmtId="178" fontId="11" fillId="2" borderId="38" xfId="5" applyNumberFormat="1" applyFont="1" applyFill="1" applyBorder="1" applyAlignment="1">
      <alignment horizontal="distributed" vertical="center" wrapText="1" shrinkToFit="1"/>
    </xf>
    <xf numFmtId="178" fontId="11" fillId="2" borderId="78" xfId="5" applyNumberFormat="1" applyFont="1" applyFill="1" applyBorder="1" applyAlignment="1">
      <alignment horizontal="distributed" vertical="center" wrapText="1" shrinkToFit="1"/>
    </xf>
    <xf numFmtId="178" fontId="11" fillId="2" borderId="23" xfId="5" applyNumberFormat="1" applyFont="1" applyFill="1" applyBorder="1" applyAlignment="1">
      <alignment horizontal="center" vertical="center" wrapText="1"/>
    </xf>
    <xf numFmtId="178" fontId="11" fillId="2" borderId="0" xfId="5" applyNumberFormat="1" applyFont="1" applyFill="1" applyBorder="1" applyAlignment="1">
      <alignment horizontal="center" vertical="center" wrapText="1"/>
    </xf>
    <xf numFmtId="178" fontId="11" fillId="2" borderId="24" xfId="5" applyNumberFormat="1" applyFont="1" applyFill="1" applyBorder="1" applyAlignment="1">
      <alignment horizontal="center" vertical="center" wrapText="1"/>
    </xf>
    <xf numFmtId="178" fontId="11" fillId="2" borderId="69" xfId="5" applyNumberFormat="1" applyFont="1" applyFill="1" applyBorder="1" applyAlignment="1">
      <alignment horizontal="center" vertical="center" wrapText="1"/>
    </xf>
    <xf numFmtId="178" fontId="11" fillId="2" borderId="38" xfId="5" applyNumberFormat="1" applyFont="1" applyFill="1" applyBorder="1" applyAlignment="1">
      <alignment horizontal="center" vertical="center" wrapText="1"/>
    </xf>
    <xf numFmtId="178" fontId="11" fillId="2" borderId="78" xfId="5" applyNumberFormat="1" applyFont="1" applyFill="1" applyBorder="1" applyAlignment="1">
      <alignment horizontal="center" vertical="center" wrapText="1"/>
    </xf>
    <xf numFmtId="176" fontId="6" fillId="2" borderId="44" xfId="1" quotePrefix="1" applyNumberFormat="1" applyFont="1" applyFill="1" applyBorder="1" applyAlignment="1">
      <alignment horizontal="right" vertical="center"/>
    </xf>
    <xf numFmtId="176" fontId="6" fillId="2" borderId="45" xfId="1" quotePrefix="1" applyNumberFormat="1" applyFont="1" applyFill="1" applyBorder="1" applyAlignment="1">
      <alignment horizontal="right" vertical="center"/>
    </xf>
    <xf numFmtId="176" fontId="6" fillId="2" borderId="44" xfId="1" applyNumberFormat="1" applyFont="1" applyFill="1" applyBorder="1" applyAlignment="1">
      <alignment horizontal="right" vertical="center"/>
    </xf>
    <xf numFmtId="176" fontId="6" fillId="2" borderId="45" xfId="1" applyNumberFormat="1" applyFont="1" applyFill="1" applyBorder="1" applyAlignment="1">
      <alignment horizontal="right" vertical="center"/>
    </xf>
    <xf numFmtId="176" fontId="6" fillId="2" borderId="32" xfId="1" quotePrefix="1" applyNumberFormat="1" applyFont="1" applyFill="1" applyBorder="1" applyAlignment="1">
      <alignment horizontal="right" vertical="center"/>
    </xf>
    <xf numFmtId="176" fontId="6" fillId="2" borderId="33" xfId="1" quotePrefix="1" applyNumberFormat="1" applyFont="1" applyFill="1" applyBorder="1" applyAlignment="1">
      <alignment horizontal="right" vertical="center"/>
    </xf>
    <xf numFmtId="176" fontId="6" fillId="2" borderId="8" xfId="1" applyNumberFormat="1" applyFont="1" applyFill="1" applyBorder="1" applyAlignment="1">
      <alignment horizontal="right" vertical="center"/>
    </xf>
    <xf numFmtId="176" fontId="6" fillId="2" borderId="21" xfId="1" applyNumberFormat="1" applyFont="1" applyFill="1" applyBorder="1" applyAlignment="1">
      <alignment horizontal="right" vertical="center"/>
    </xf>
    <xf numFmtId="176" fontId="6" fillId="2" borderId="26" xfId="1" quotePrefix="1" applyNumberFormat="1" applyFont="1" applyFill="1" applyBorder="1" applyAlignment="1">
      <alignment horizontal="right" vertical="center"/>
    </xf>
    <xf numFmtId="176" fontId="6" fillId="2" borderId="27" xfId="1" quotePrefix="1" applyNumberFormat="1" applyFont="1" applyFill="1" applyBorder="1" applyAlignment="1">
      <alignment horizontal="right" vertical="center"/>
    </xf>
    <xf numFmtId="176" fontId="6" fillId="0" borderId="32" xfId="1" quotePrefix="1" applyNumberFormat="1" applyFont="1" applyFill="1" applyBorder="1" applyAlignment="1">
      <alignment horizontal="right" vertical="center"/>
    </xf>
    <xf numFmtId="176" fontId="6" fillId="0" borderId="33" xfId="1" quotePrefix="1" applyNumberFormat="1" applyFont="1" applyFill="1" applyBorder="1" applyAlignment="1">
      <alignment horizontal="right" vertical="center"/>
    </xf>
    <xf numFmtId="176" fontId="6" fillId="2" borderId="8" xfId="1" quotePrefix="1" applyNumberFormat="1" applyFont="1" applyFill="1" applyBorder="1" applyAlignment="1">
      <alignment horizontal="right" vertical="center"/>
    </xf>
    <xf numFmtId="176" fontId="6" fillId="2" borderId="21" xfId="1" quotePrefix="1" applyNumberFormat="1" applyFont="1" applyFill="1" applyBorder="1" applyAlignment="1">
      <alignment horizontal="right" vertical="center"/>
    </xf>
    <xf numFmtId="176" fontId="6" fillId="2" borderId="26" xfId="1" applyNumberFormat="1" applyFont="1" applyFill="1" applyBorder="1" applyAlignment="1">
      <alignment horizontal="right" vertical="center"/>
    </xf>
    <xf numFmtId="176" fontId="6" fillId="2" borderId="27" xfId="1" applyNumberFormat="1" applyFont="1" applyFill="1" applyBorder="1" applyAlignment="1">
      <alignment horizontal="right" vertical="center"/>
    </xf>
    <xf numFmtId="176" fontId="6" fillId="0" borderId="26" xfId="1" applyNumberFormat="1" applyFont="1" applyFill="1" applyBorder="1" applyAlignment="1">
      <alignment horizontal="right" vertical="center"/>
    </xf>
    <xf numFmtId="176" fontId="6" fillId="0" borderId="27" xfId="1" applyNumberFormat="1" applyFont="1" applyFill="1" applyBorder="1" applyAlignment="1">
      <alignment horizontal="right" vertical="center"/>
    </xf>
    <xf numFmtId="176" fontId="6" fillId="2" borderId="32" xfId="1" applyNumberFormat="1" applyFont="1" applyFill="1" applyBorder="1" applyAlignment="1">
      <alignment horizontal="right" vertical="center"/>
    </xf>
    <xf numFmtId="176" fontId="6" fillId="2" borderId="33" xfId="1" applyNumberFormat="1" applyFont="1" applyFill="1" applyBorder="1" applyAlignment="1">
      <alignment horizontal="right" vertical="center"/>
    </xf>
    <xf numFmtId="176" fontId="6" fillId="0" borderId="26" xfId="1" quotePrefix="1" applyNumberFormat="1" applyFont="1" applyFill="1" applyBorder="1" applyAlignment="1">
      <alignment horizontal="right" vertical="center"/>
    </xf>
    <xf numFmtId="176" fontId="6" fillId="0" borderId="27" xfId="1" quotePrefix="1" applyNumberFormat="1" applyFont="1" applyFill="1" applyBorder="1" applyAlignment="1">
      <alignment horizontal="right" vertical="center"/>
    </xf>
    <xf numFmtId="177" fontId="6" fillId="2" borderId="8" xfId="1" applyNumberFormat="1" applyFont="1" applyFill="1" applyBorder="1" applyAlignment="1">
      <alignment horizontal="right" vertical="center"/>
    </xf>
    <xf numFmtId="177" fontId="6" fillId="2" borderId="21" xfId="1" applyNumberFormat="1" applyFont="1" applyFill="1" applyBorder="1" applyAlignment="1">
      <alignment horizontal="right" vertical="center"/>
    </xf>
    <xf numFmtId="176" fontId="10" fillId="2" borderId="8" xfId="1" applyNumberFormat="1" applyFont="1" applyFill="1" applyBorder="1" applyAlignment="1">
      <alignment horizontal="center" vertical="center"/>
    </xf>
    <xf numFmtId="176" fontId="10" fillId="2" borderId="9" xfId="1" applyNumberFormat="1" applyFont="1" applyFill="1" applyBorder="1" applyAlignment="1">
      <alignment horizontal="center" vertical="center"/>
    </xf>
    <xf numFmtId="176" fontId="6" fillId="0" borderId="10" xfId="1" applyNumberFormat="1" applyFont="1" applyBorder="1" applyAlignment="1">
      <alignment horizontal="left" vertical="center" wrapText="1"/>
    </xf>
    <xf numFmtId="176" fontId="6" fillId="0" borderId="14" xfId="1" applyNumberFormat="1" applyFont="1" applyBorder="1" applyAlignment="1">
      <alignment horizontal="left" vertical="center"/>
    </xf>
    <xf numFmtId="176" fontId="6" fillId="0" borderId="2" xfId="1" applyNumberFormat="1" applyFont="1" applyBorder="1" applyAlignment="1">
      <alignment horizontal="left" vertical="center" wrapText="1"/>
    </xf>
    <xf numFmtId="176" fontId="6" fillId="0" borderId="7" xfId="1" applyNumberFormat="1" applyFont="1" applyBorder="1" applyAlignment="1">
      <alignment horizontal="left" vertical="center"/>
    </xf>
    <xf numFmtId="176" fontId="6" fillId="2" borderId="11" xfId="1" applyNumberFormat="1" applyFont="1" applyFill="1" applyBorder="1" applyAlignment="1">
      <alignment horizontal="center" vertical="center"/>
    </xf>
    <xf numFmtId="176" fontId="6" fillId="2" borderId="15" xfId="1" applyNumberFormat="1" applyFont="1" applyFill="1" applyBorder="1" applyAlignment="1">
      <alignment horizontal="center" vertical="center"/>
    </xf>
    <xf numFmtId="176" fontId="11" fillId="2" borderId="12" xfId="1" applyNumberFormat="1" applyFont="1" applyFill="1" applyBorder="1" applyAlignment="1">
      <alignment horizontal="center" vertical="center" wrapText="1" shrinkToFit="1"/>
    </xf>
    <xf numFmtId="176" fontId="11" fillId="2" borderId="17" xfId="1" applyNumberFormat="1" applyFont="1" applyFill="1" applyBorder="1" applyAlignment="1">
      <alignment horizontal="center" vertical="center" shrinkToFit="1"/>
    </xf>
    <xf numFmtId="176" fontId="6" fillId="0" borderId="13" xfId="1" applyNumberFormat="1" applyFont="1" applyBorder="1" applyAlignment="1">
      <alignment horizontal="center" vertical="center" shrinkToFit="1"/>
    </xf>
    <xf numFmtId="176" fontId="6" fillId="0" borderId="18" xfId="1" applyNumberFormat="1" applyFont="1" applyBorder="1" applyAlignment="1">
      <alignment horizontal="center" vertical="center" shrinkToFit="1"/>
    </xf>
    <xf numFmtId="178" fontId="6" fillId="0" borderId="7" xfId="2" applyNumberFormat="1" applyFont="1" applyFill="1" applyBorder="1" applyAlignment="1">
      <alignment horizontal="center" vertical="center"/>
    </xf>
    <xf numFmtId="178" fontId="6" fillId="0" borderId="7" xfId="2" applyNumberFormat="1" applyFont="1" applyBorder="1" applyAlignment="1">
      <alignment horizontal="center" vertical="center"/>
    </xf>
    <xf numFmtId="178" fontId="6" fillId="0" borderId="55" xfId="2" applyNumberFormat="1" applyFont="1" applyFill="1" applyBorder="1" applyAlignment="1">
      <alignment horizontal="distributed" vertical="center"/>
    </xf>
    <xf numFmtId="178" fontId="6" fillId="0" borderId="57" xfId="2" applyNumberFormat="1" applyFont="1" applyFill="1" applyBorder="1" applyAlignment="1">
      <alignment horizontal="distributed" vertical="center"/>
    </xf>
    <xf numFmtId="178" fontId="6" fillId="0" borderId="56" xfId="2" applyNumberFormat="1" applyFont="1" applyFill="1" applyBorder="1" applyAlignment="1">
      <alignment horizontal="distributed" vertical="center"/>
    </xf>
    <xf numFmtId="178" fontId="6" fillId="0" borderId="18" xfId="2" applyNumberFormat="1" applyFont="1" applyFill="1" applyBorder="1" applyAlignment="1">
      <alignment horizontal="distributed" vertical="center"/>
    </xf>
    <xf numFmtId="178" fontId="6" fillId="0" borderId="56" xfId="2" applyNumberFormat="1" applyFont="1" applyBorder="1" applyAlignment="1">
      <alignment horizontal="distributed" vertical="center"/>
    </xf>
    <xf numFmtId="178" fontId="6" fillId="0" borderId="18" xfId="2" applyNumberFormat="1" applyFont="1" applyBorder="1" applyAlignment="1">
      <alignment horizontal="distributed" vertical="center"/>
    </xf>
    <xf numFmtId="179" fontId="6" fillId="0" borderId="56" xfId="2" applyNumberFormat="1" applyFont="1" applyFill="1" applyBorder="1" applyAlignment="1">
      <alignment horizontal="distributed" vertical="center" wrapText="1"/>
    </xf>
    <xf numFmtId="179" fontId="6" fillId="0" borderId="18" xfId="2" applyNumberFormat="1" applyFont="1" applyFill="1" applyBorder="1" applyAlignment="1">
      <alignment horizontal="distributed" vertical="center" wrapText="1"/>
    </xf>
    <xf numFmtId="179" fontId="6" fillId="0" borderId="22" xfId="2" applyNumberFormat="1" applyFont="1" applyFill="1" applyBorder="1" applyAlignment="1">
      <alignment horizontal="distributed" vertical="center" wrapText="1"/>
    </xf>
    <xf numFmtId="179" fontId="6" fillId="0" borderId="50" xfId="2" applyNumberFormat="1" applyFont="1" applyFill="1" applyBorder="1" applyAlignment="1">
      <alignment horizontal="distributed" vertical="center" wrapText="1"/>
    </xf>
    <xf numFmtId="178" fontId="6" fillId="0" borderId="14" xfId="2" applyNumberFormat="1" applyFont="1" applyFill="1" applyBorder="1" applyAlignment="1">
      <alignment horizontal="distributed" vertical="center" wrapText="1"/>
    </xf>
    <xf numFmtId="178" fontId="6" fillId="0" borderId="19" xfId="2" applyNumberFormat="1" applyFont="1" applyFill="1" applyBorder="1" applyAlignment="1">
      <alignment horizontal="distributed" vertical="center"/>
    </xf>
    <xf numFmtId="176" fontId="11" fillId="0" borderId="13" xfId="2" applyNumberFormat="1" applyFont="1" applyBorder="1" applyAlignment="1">
      <alignment horizontal="center" vertical="center" wrapText="1" shrinkToFit="1"/>
    </xf>
    <xf numFmtId="176" fontId="11" fillId="0" borderId="56" xfId="2" applyNumberFormat="1" applyFont="1" applyBorder="1" applyAlignment="1">
      <alignment horizontal="center" vertical="center" wrapText="1" shrinkToFit="1"/>
    </xf>
    <xf numFmtId="176" fontId="11" fillId="0" borderId="18" xfId="2" applyNumberFormat="1" applyFont="1" applyBorder="1" applyAlignment="1">
      <alignment horizontal="center" vertical="center" wrapText="1" shrinkToFit="1"/>
    </xf>
    <xf numFmtId="176" fontId="11" fillId="0" borderId="7" xfId="2" applyNumberFormat="1" applyFont="1" applyBorder="1" applyAlignment="1">
      <alignment horizontal="center" vertical="center" shrinkToFit="1"/>
    </xf>
    <xf numFmtId="176" fontId="11" fillId="0" borderId="5" xfId="2" applyNumberFormat="1" applyFont="1" applyBorder="1" applyAlignment="1">
      <alignment horizontal="distributed" vertical="center"/>
    </xf>
    <xf numFmtId="0" fontId="11" fillId="0" borderId="7" xfId="2" applyFont="1" applyBorder="1" applyAlignment="1">
      <alignment horizontal="center" vertical="center" wrapText="1"/>
    </xf>
    <xf numFmtId="176" fontId="11" fillId="0" borderId="8" xfId="2" applyNumberFormat="1" applyFont="1" applyBorder="1" applyAlignment="1">
      <alignment horizontal="center" vertical="center"/>
    </xf>
    <xf numFmtId="176" fontId="11" fillId="0" borderId="9" xfId="2" applyNumberFormat="1" applyFont="1" applyBorder="1" applyAlignment="1">
      <alignment horizontal="center" vertical="center"/>
    </xf>
    <xf numFmtId="176" fontId="11" fillId="0" borderId="6" xfId="2" applyNumberFormat="1" applyFont="1" applyBorder="1" applyAlignment="1">
      <alignment horizontal="center" vertical="center"/>
    </xf>
    <xf numFmtId="176" fontId="11" fillId="0" borderId="3" xfId="2" applyNumberFormat="1" applyFont="1" applyBorder="1" applyAlignment="1">
      <alignment horizontal="center" vertical="center"/>
    </xf>
    <xf numFmtId="176" fontId="11" fillId="0" borderId="4" xfId="2" applyNumberFormat="1" applyFont="1" applyBorder="1" applyAlignment="1">
      <alignment horizontal="center" vertical="center"/>
    </xf>
    <xf numFmtId="176" fontId="11" fillId="0" borderId="13" xfId="2" applyNumberFormat="1" applyFont="1" applyBorder="1" applyAlignment="1">
      <alignment horizontal="center" vertical="center" wrapText="1"/>
    </xf>
    <xf numFmtId="0" fontId="1" fillId="0" borderId="56" xfId="2" applyFont="1" applyBorder="1" applyAlignment="1">
      <alignment horizontal="center" vertical="center" wrapText="1"/>
    </xf>
    <xf numFmtId="0" fontId="1" fillId="0" borderId="18" xfId="2" applyFont="1" applyBorder="1" applyAlignment="1">
      <alignment horizontal="center" vertical="center" wrapText="1"/>
    </xf>
    <xf numFmtId="176" fontId="11" fillId="0" borderId="7" xfId="2" applyNumberFormat="1" applyFont="1" applyBorder="1" applyAlignment="1">
      <alignment horizontal="center" vertical="center"/>
    </xf>
    <xf numFmtId="176" fontId="12" fillId="0" borderId="65" xfId="2" applyNumberFormat="1" applyFont="1" applyBorder="1" applyAlignment="1">
      <alignment horizontal="center" vertical="center" wrapText="1" shrinkToFit="1"/>
    </xf>
    <xf numFmtId="176" fontId="12" fillId="0" borderId="55" xfId="2" applyNumberFormat="1" applyFont="1" applyBorder="1" applyAlignment="1">
      <alignment horizontal="center" vertical="center" wrapText="1" shrinkToFit="1"/>
    </xf>
    <xf numFmtId="176" fontId="12" fillId="0" borderId="57" xfId="2" applyNumberFormat="1" applyFont="1" applyBorder="1" applyAlignment="1">
      <alignment horizontal="center" vertical="center" wrapText="1" shrinkToFit="1"/>
    </xf>
    <xf numFmtId="178" fontId="6" fillId="0" borderId="44" xfId="2" applyNumberFormat="1" applyFont="1" applyFill="1" applyBorder="1" applyAlignment="1">
      <alignment horizontal="distributed" vertical="center" justifyLastLine="1"/>
    </xf>
    <xf numFmtId="178" fontId="6" fillId="0" borderId="5" xfId="2" applyNumberFormat="1" applyFont="1" applyFill="1" applyBorder="1" applyAlignment="1">
      <alignment horizontal="distributed" vertical="center" justifyLastLine="1"/>
    </xf>
    <xf numFmtId="178" fontId="6" fillId="0" borderId="68" xfId="2" applyNumberFormat="1" applyFont="1" applyFill="1" applyBorder="1" applyAlignment="1">
      <alignment horizontal="distributed" vertical="center" justifyLastLine="1"/>
    </xf>
    <xf numFmtId="181" fontId="6" fillId="0" borderId="44" xfId="2" applyNumberFormat="1" applyFont="1" applyBorder="1" applyAlignment="1">
      <alignment horizontal="distributed" vertical="center" justifyLastLine="1"/>
    </xf>
    <xf numFmtId="181" fontId="6" fillId="0" borderId="5" xfId="2" applyNumberFormat="1" applyFont="1" applyBorder="1" applyAlignment="1">
      <alignment horizontal="distributed" vertical="center" justifyLastLine="1"/>
    </xf>
    <xf numFmtId="181" fontId="6" fillId="0" borderId="68" xfId="2" applyNumberFormat="1" applyFont="1" applyBorder="1" applyAlignment="1">
      <alignment horizontal="distributed" vertical="center" justifyLastLine="1"/>
    </xf>
    <xf numFmtId="178" fontId="11" fillId="0" borderId="53" xfId="2" applyNumberFormat="1" applyFont="1" applyBorder="1" applyAlignment="1">
      <alignment horizontal="distributed" vertical="center" wrapText="1" shrinkToFit="1"/>
    </xf>
    <xf numFmtId="178" fontId="11" fillId="0" borderId="56" xfId="2" applyNumberFormat="1" applyFont="1" applyBorder="1" applyAlignment="1">
      <alignment horizontal="distributed" vertical="center" shrinkToFit="1"/>
    </xf>
    <xf numFmtId="178" fontId="11" fillId="0" borderId="18" xfId="2" applyNumberFormat="1" applyFont="1" applyBorder="1" applyAlignment="1">
      <alignment horizontal="distributed" vertical="center" shrinkToFit="1"/>
    </xf>
    <xf numFmtId="178" fontId="11" fillId="0" borderId="10" xfId="2" applyNumberFormat="1" applyFont="1" applyBorder="1" applyAlignment="1">
      <alignment horizontal="distributed" vertical="center" wrapText="1" shrinkToFit="1"/>
    </xf>
    <xf numFmtId="178" fontId="11" fillId="0" borderId="14" xfId="2" applyNumberFormat="1" applyFont="1" applyBorder="1" applyAlignment="1">
      <alignment horizontal="distributed" vertical="center" shrinkToFit="1"/>
    </xf>
    <xf numFmtId="178" fontId="11" fillId="0" borderId="19" xfId="2" applyNumberFormat="1" applyFont="1" applyBorder="1" applyAlignment="1">
      <alignment horizontal="distributed" vertical="center" shrinkToFit="1"/>
    </xf>
    <xf numFmtId="178" fontId="6" fillId="0" borderId="7" xfId="2" applyNumberFormat="1" applyFont="1" applyBorder="1" applyAlignment="1">
      <alignment horizontal="distributed" vertical="center"/>
    </xf>
    <xf numFmtId="176" fontId="6" fillId="0" borderId="44" xfId="2" applyNumberFormat="1" applyFont="1" applyFill="1" applyBorder="1" applyAlignment="1">
      <alignment horizontal="center" vertical="center"/>
    </xf>
    <xf numFmtId="176" fontId="6" fillId="0" borderId="68" xfId="2" applyNumberFormat="1" applyFont="1" applyFill="1" applyBorder="1" applyAlignment="1">
      <alignment horizontal="center" vertical="center"/>
    </xf>
    <xf numFmtId="176" fontId="6" fillId="0" borderId="44" xfId="2" applyNumberFormat="1" applyFont="1" applyFill="1" applyBorder="1" applyAlignment="1">
      <alignment horizontal="distributed" vertical="center" wrapText="1" indent="1"/>
    </xf>
    <xf numFmtId="176" fontId="6" fillId="0" borderId="5" xfId="2" applyNumberFormat="1" applyFont="1" applyFill="1" applyBorder="1" applyAlignment="1">
      <alignment horizontal="distributed" vertical="center" wrapText="1" indent="1"/>
    </xf>
    <xf numFmtId="176" fontId="6" fillId="0" borderId="68" xfId="2" applyNumberFormat="1" applyFont="1" applyFill="1" applyBorder="1" applyAlignment="1">
      <alignment horizontal="distributed" vertical="center" wrapText="1" indent="1"/>
    </xf>
    <xf numFmtId="176" fontId="6" fillId="0" borderId="44" xfId="2" applyNumberFormat="1" applyFont="1" applyFill="1" applyBorder="1" applyAlignment="1">
      <alignment horizontal="distributed" vertical="center" justifyLastLine="1"/>
    </xf>
    <xf numFmtId="176" fontId="6" fillId="0" borderId="5" xfId="2" applyNumberFormat="1" applyFont="1" applyFill="1" applyBorder="1" applyAlignment="1">
      <alignment horizontal="distributed" vertical="center" justifyLastLine="1"/>
    </xf>
    <xf numFmtId="176" fontId="6" fillId="0" borderId="68" xfId="2" applyNumberFormat="1" applyFont="1" applyFill="1" applyBorder="1" applyAlignment="1">
      <alignment horizontal="distributed" vertical="center" justifyLastLine="1"/>
    </xf>
    <xf numFmtId="176" fontId="6" fillId="0" borderId="7" xfId="2" applyNumberFormat="1" applyFont="1" applyFill="1" applyBorder="1" applyAlignment="1">
      <alignment horizontal="center" vertical="center" wrapText="1"/>
    </xf>
    <xf numFmtId="0" fontId="1" fillId="0" borderId="7" xfId="2" applyFont="1" applyFill="1" applyBorder="1" applyAlignment="1">
      <alignment horizontal="center" vertical="center" wrapText="1"/>
    </xf>
    <xf numFmtId="0" fontId="16" fillId="0" borderId="55" xfId="3" applyFont="1" applyFill="1" applyBorder="1" applyAlignment="1">
      <alignment horizontal="center" vertical="center" wrapText="1"/>
    </xf>
    <xf numFmtId="176" fontId="6" fillId="0" borderId="14" xfId="2" applyNumberFormat="1" applyFont="1" applyFill="1" applyBorder="1" applyAlignment="1">
      <alignment horizontal="center" vertical="center" wrapText="1"/>
    </xf>
    <xf numFmtId="176" fontId="6" fillId="0" borderId="56" xfId="2" applyNumberFormat="1" applyFont="1" applyFill="1" applyBorder="1" applyAlignment="1">
      <alignment horizontal="distributed" vertical="top" wrapText="1"/>
    </xf>
    <xf numFmtId="176" fontId="6" fillId="0" borderId="18" xfId="2" applyNumberFormat="1" applyFont="1" applyFill="1" applyBorder="1" applyAlignment="1">
      <alignment horizontal="distributed" vertical="top" wrapText="1"/>
    </xf>
    <xf numFmtId="176" fontId="10" fillId="0" borderId="13" xfId="2" applyNumberFormat="1" applyFont="1" applyFill="1" applyBorder="1" applyAlignment="1">
      <alignment horizontal="distributed" vertical="center" wrapText="1"/>
    </xf>
    <xf numFmtId="0" fontId="6" fillId="0" borderId="18" xfId="2" applyFont="1" applyFill="1" applyBorder="1" applyAlignment="1">
      <alignment horizontal="distributed" vertical="center" wrapText="1"/>
    </xf>
    <xf numFmtId="176" fontId="6" fillId="0" borderId="2" xfId="2" applyNumberFormat="1" applyFont="1" applyFill="1" applyBorder="1" applyAlignment="1">
      <alignment horizontal="distributed" vertical="center" wrapText="1"/>
    </xf>
    <xf numFmtId="176" fontId="6" fillId="0" borderId="7" xfId="2" applyNumberFormat="1" applyFont="1" applyFill="1" applyBorder="1" applyAlignment="1">
      <alignment horizontal="distributed" vertical="center"/>
    </xf>
    <xf numFmtId="176" fontId="6" fillId="0" borderId="16" xfId="2" applyNumberFormat="1" applyFont="1" applyFill="1" applyBorder="1" applyAlignment="1">
      <alignment horizontal="distributed" vertical="center"/>
    </xf>
    <xf numFmtId="38" fontId="10" fillId="0" borderId="0" xfId="4" applyFont="1" applyBorder="1" applyAlignment="1">
      <alignment horizontal="right" vertical="center"/>
    </xf>
    <xf numFmtId="38" fontId="10" fillId="0" borderId="38" xfId="4" applyFont="1" applyBorder="1" applyAlignment="1">
      <alignment horizontal="center" vertical="center"/>
    </xf>
    <xf numFmtId="38" fontId="10" fillId="0" borderId="0" xfId="4" applyFont="1" applyBorder="1" applyAlignment="1">
      <alignment horizontal="left" vertical="center"/>
    </xf>
    <xf numFmtId="38" fontId="10" fillId="0" borderId="0" xfId="4" applyFont="1" applyBorder="1" applyAlignment="1">
      <alignment horizontal="center" vertical="center" shrinkToFit="1"/>
    </xf>
    <xf numFmtId="38" fontId="10" fillId="0" borderId="0" xfId="4" applyFont="1" applyBorder="1" applyAlignment="1">
      <alignment horizontal="center" vertical="center"/>
    </xf>
    <xf numFmtId="38" fontId="10" fillId="0" borderId="0" xfId="4" applyFont="1" applyAlignment="1">
      <alignment vertical="center"/>
    </xf>
    <xf numFmtId="38" fontId="6" fillId="2" borderId="8" xfId="4" applyFont="1" applyFill="1" applyBorder="1" applyAlignment="1">
      <alignment horizontal="center" vertical="center"/>
    </xf>
    <xf numFmtId="38" fontId="6" fillId="2" borderId="9" xfId="4" applyFont="1" applyFill="1" applyBorder="1" applyAlignment="1">
      <alignment horizontal="center" vertical="center"/>
    </xf>
    <xf numFmtId="38" fontId="6" fillId="2" borderId="74" xfId="4" applyFont="1" applyFill="1" applyBorder="1" applyAlignment="1">
      <alignment horizontal="center" vertical="center"/>
    </xf>
    <xf numFmtId="38" fontId="6" fillId="0" borderId="43" xfId="4" applyFont="1" applyBorder="1" applyAlignment="1">
      <alignment horizontal="center" vertical="center" wrapText="1"/>
    </xf>
    <xf numFmtId="38" fontId="6" fillId="0" borderId="79" xfId="4" applyFont="1" applyBorder="1" applyAlignment="1">
      <alignment horizontal="center" vertical="center" wrapText="1"/>
    </xf>
    <xf numFmtId="38" fontId="6" fillId="0" borderId="0" xfId="4" applyFont="1" applyBorder="1" applyAlignment="1">
      <alignment horizontal="center" vertical="center" wrapText="1"/>
    </xf>
    <xf numFmtId="38" fontId="6" fillId="0" borderId="24" xfId="4" applyFont="1" applyBorder="1" applyAlignment="1">
      <alignment horizontal="center" vertical="center" wrapText="1"/>
    </xf>
    <xf numFmtId="38" fontId="6" fillId="0" borderId="1" xfId="4" applyFont="1" applyBorder="1" applyAlignment="1">
      <alignment horizontal="center" vertical="center" wrapText="1"/>
    </xf>
    <xf numFmtId="38" fontId="6" fillId="0" borderId="49" xfId="4" applyFont="1" applyBorder="1" applyAlignment="1">
      <alignment horizontal="center" vertical="center" wrapText="1"/>
    </xf>
    <xf numFmtId="38" fontId="6" fillId="0" borderId="42" xfId="4" applyFont="1" applyBorder="1" applyAlignment="1">
      <alignment horizontal="center" vertical="center" wrapText="1"/>
    </xf>
    <xf numFmtId="38" fontId="6" fillId="0" borderId="12" xfId="4" applyFont="1" applyBorder="1" applyAlignment="1">
      <alignment horizontal="center" vertical="center" wrapText="1"/>
    </xf>
    <xf numFmtId="38" fontId="6" fillId="0" borderId="50" xfId="4" applyFont="1" applyBorder="1" applyAlignment="1">
      <alignment horizontal="center" vertical="center" wrapText="1"/>
    </xf>
    <xf numFmtId="38" fontId="6" fillId="0" borderId="17" xfId="4" applyFont="1" applyBorder="1" applyAlignment="1">
      <alignment horizontal="center" vertical="center" wrapText="1"/>
    </xf>
    <xf numFmtId="38" fontId="6" fillId="2" borderId="15" xfId="4" applyFont="1" applyFill="1" applyBorder="1" applyAlignment="1">
      <alignment horizontal="center" vertical="center"/>
    </xf>
    <xf numFmtId="38" fontId="6" fillId="2" borderId="17" xfId="4" applyFont="1" applyFill="1" applyBorder="1" applyAlignment="1">
      <alignment horizontal="center" vertical="center"/>
    </xf>
    <xf numFmtId="38" fontId="6" fillId="0" borderId="50" xfId="4" applyFont="1" applyBorder="1" applyAlignment="1">
      <alignment horizontal="center" vertical="center"/>
    </xf>
    <xf numFmtId="38" fontId="6" fillId="0" borderId="17" xfId="4" applyFont="1" applyBorder="1" applyAlignment="1">
      <alignment horizontal="center" vertical="center"/>
    </xf>
    <xf numFmtId="178" fontId="11" fillId="0" borderId="3" xfId="2" applyNumberFormat="1" applyFont="1" applyFill="1" applyBorder="1" applyAlignment="1">
      <alignment horizontal="center" vertical="center"/>
    </xf>
    <xf numFmtId="178" fontId="11" fillId="0" borderId="15" xfId="2" applyNumberFormat="1" applyFont="1" applyFill="1" applyBorder="1" applyAlignment="1">
      <alignment horizontal="center" vertical="center"/>
    </xf>
    <xf numFmtId="178" fontId="11" fillId="0" borderId="53" xfId="2" applyNumberFormat="1" applyFont="1" applyFill="1" applyBorder="1" applyAlignment="1">
      <alignment horizontal="center" vertical="center"/>
    </xf>
    <xf numFmtId="178" fontId="11" fillId="0" borderId="18" xfId="2" applyNumberFormat="1" applyFont="1" applyFill="1" applyBorder="1" applyAlignment="1">
      <alignment horizontal="center" vertical="center"/>
    </xf>
    <xf numFmtId="178" fontId="11" fillId="0" borderId="80" xfId="2" applyNumberFormat="1" applyFont="1" applyFill="1" applyBorder="1" applyAlignment="1">
      <alignment horizontal="center" vertical="center"/>
    </xf>
    <xf numFmtId="178" fontId="11" fillId="0" borderId="17" xfId="2" applyNumberFormat="1" applyFont="1" applyFill="1" applyBorder="1" applyAlignment="1">
      <alignment horizontal="center" vertical="center"/>
    </xf>
    <xf numFmtId="178" fontId="11" fillId="0" borderId="10" xfId="2" applyNumberFormat="1" applyFont="1" applyFill="1" applyBorder="1" applyAlignment="1">
      <alignment horizontal="right" vertical="center"/>
    </xf>
    <xf numFmtId="178" fontId="11" fillId="0" borderId="19" xfId="2" applyNumberFormat="1" applyFont="1" applyFill="1" applyBorder="1" applyAlignment="1">
      <alignment horizontal="right" vertical="center"/>
    </xf>
    <xf numFmtId="178" fontId="11" fillId="0" borderId="2" xfId="2" applyNumberFormat="1" applyFont="1" applyFill="1" applyBorder="1" applyAlignment="1">
      <alignment horizontal="distributed" vertical="center" wrapText="1"/>
    </xf>
    <xf numFmtId="178" fontId="11" fillId="0" borderId="16" xfId="2" applyNumberFormat="1" applyFont="1" applyFill="1" applyBorder="1" applyAlignment="1">
      <alignment horizontal="distributed" vertical="center" wrapText="1"/>
    </xf>
    <xf numFmtId="178" fontId="11" fillId="0" borderId="0" xfId="2" applyNumberFormat="1" applyFont="1" applyFill="1" applyBorder="1" applyAlignment="1">
      <alignment horizontal="left" wrapText="1"/>
    </xf>
    <xf numFmtId="178" fontId="11" fillId="0" borderId="1" xfId="2" applyNumberFormat="1" applyFont="1" applyFill="1" applyBorder="1" applyAlignment="1">
      <alignment horizontal="left" wrapText="1"/>
    </xf>
    <xf numFmtId="178" fontId="11" fillId="0" borderId="8" xfId="2" applyNumberFormat="1" applyFont="1" applyFill="1" applyBorder="1" applyAlignment="1">
      <alignment horizontal="distributed" vertical="center" justifyLastLine="1"/>
    </xf>
    <xf numFmtId="178" fontId="11" fillId="0" borderId="9" xfId="2" applyNumberFormat="1" applyFont="1" applyFill="1" applyBorder="1" applyAlignment="1">
      <alignment horizontal="distributed" vertical="center" justifyLastLine="1"/>
    </xf>
    <xf numFmtId="178" fontId="11" fillId="0" borderId="74" xfId="2" applyNumberFormat="1" applyFont="1" applyFill="1" applyBorder="1" applyAlignment="1">
      <alignment horizontal="distributed" vertical="center" justifyLastLine="1"/>
    </xf>
    <xf numFmtId="178" fontId="11" fillId="0" borderId="7" xfId="2" applyNumberFormat="1" applyFont="1" applyFill="1" applyBorder="1" applyAlignment="1">
      <alignment horizontal="center" vertical="center"/>
    </xf>
    <xf numFmtId="178" fontId="11" fillId="0" borderId="56" xfId="2" applyNumberFormat="1" applyFont="1" applyFill="1" applyBorder="1" applyAlignment="1">
      <alignment horizontal="distributed" vertical="center"/>
    </xf>
    <xf numFmtId="178" fontId="11" fillId="0" borderId="55" xfId="2" applyNumberFormat="1" applyFont="1" applyFill="1" applyBorder="1" applyAlignment="1">
      <alignment horizontal="distributed" vertical="center" wrapText="1"/>
    </xf>
    <xf numFmtId="178" fontId="11" fillId="0" borderId="55" xfId="2" applyNumberFormat="1" applyFont="1" applyFill="1" applyBorder="1" applyAlignment="1">
      <alignment horizontal="distributed" vertical="center"/>
    </xf>
    <xf numFmtId="178" fontId="11" fillId="0" borderId="56" xfId="2" applyNumberFormat="1" applyFont="1" applyFill="1" applyBorder="1" applyAlignment="1">
      <alignment horizontal="distributed" vertical="center" wrapText="1"/>
    </xf>
    <xf numFmtId="178" fontId="11" fillId="0" borderId="56" xfId="2" applyNumberFormat="1" applyFont="1" applyFill="1" applyBorder="1" applyAlignment="1">
      <alignment horizontal="distributed" vertical="center" wrapText="1" shrinkToFit="1"/>
    </xf>
    <xf numFmtId="178" fontId="11" fillId="0" borderId="14" xfId="2" applyNumberFormat="1" applyFont="1" applyFill="1" applyBorder="1" applyAlignment="1">
      <alignment horizontal="center" vertical="center"/>
    </xf>
    <xf numFmtId="0" fontId="11" fillId="0" borderId="66" xfId="2" applyFont="1" applyFill="1" applyBorder="1" applyAlignment="1">
      <alignment horizontal="distributed" vertical="center" wrapText="1" shrinkToFit="1"/>
    </xf>
    <xf numFmtId="0" fontId="10" fillId="0" borderId="19" xfId="2" applyFont="1" applyFill="1" applyBorder="1" applyAlignment="1">
      <alignment horizontal="distributed" vertical="center" wrapText="1" shrinkToFit="1"/>
    </xf>
    <xf numFmtId="183" fontId="10" fillId="0" borderId="23" xfId="4" applyNumberFormat="1" applyFont="1" applyFill="1" applyBorder="1" applyAlignment="1">
      <alignment horizontal="center" vertical="center"/>
    </xf>
    <xf numFmtId="183" fontId="10" fillId="0" borderId="0" xfId="4" applyNumberFormat="1" applyFont="1" applyFill="1" applyBorder="1" applyAlignment="1">
      <alignment horizontal="center" vertical="center"/>
    </xf>
    <xf numFmtId="183" fontId="10" fillId="0" borderId="24" xfId="4" applyNumberFormat="1" applyFont="1" applyFill="1" applyBorder="1" applyAlignment="1">
      <alignment horizontal="center" vertical="center"/>
    </xf>
    <xf numFmtId="183" fontId="10" fillId="0" borderId="15" xfId="4" applyNumberFormat="1" applyFont="1" applyFill="1" applyBorder="1" applyAlignment="1">
      <alignment horizontal="center" vertical="center"/>
    </xf>
    <xf numFmtId="183" fontId="10" fillId="0" borderId="1" xfId="4" applyNumberFormat="1" applyFont="1" applyFill="1" applyBorder="1" applyAlignment="1">
      <alignment horizontal="center" vertical="center"/>
    </xf>
    <xf numFmtId="183" fontId="10" fillId="0" borderId="49" xfId="4" applyNumberFormat="1" applyFont="1" applyFill="1" applyBorder="1" applyAlignment="1">
      <alignment horizontal="center" vertical="center"/>
    </xf>
    <xf numFmtId="178" fontId="10" fillId="0" borderId="65" xfId="2" applyNumberFormat="1" applyFont="1" applyFill="1" applyBorder="1" applyAlignment="1">
      <alignment vertical="center" wrapText="1"/>
    </xf>
    <xf numFmtId="0" fontId="15" fillId="0" borderId="57" xfId="3" applyFont="1" applyFill="1" applyBorder="1" applyAlignment="1">
      <alignment vertical="center"/>
    </xf>
    <xf numFmtId="178" fontId="11" fillId="0" borderId="13" xfId="2" applyNumberFormat="1" applyFont="1" applyFill="1" applyBorder="1" applyAlignment="1">
      <alignment horizontal="distributed" vertical="center" wrapText="1" shrinkToFit="1"/>
    </xf>
    <xf numFmtId="178" fontId="11" fillId="0" borderId="18" xfId="2" applyNumberFormat="1" applyFont="1" applyFill="1" applyBorder="1" applyAlignment="1">
      <alignment horizontal="distributed" vertical="center" wrapText="1" shrinkToFit="1"/>
    </xf>
    <xf numFmtId="178" fontId="10" fillId="0" borderId="7" xfId="2" applyNumberFormat="1" applyFont="1" applyFill="1" applyBorder="1" applyAlignment="1">
      <alignment horizontal="distributed" vertical="center" wrapText="1"/>
    </xf>
    <xf numFmtId="178" fontId="10" fillId="0" borderId="16" xfId="2" applyNumberFormat="1" applyFont="1" applyFill="1" applyBorder="1" applyAlignment="1">
      <alignment horizontal="distributed" vertical="center" wrapText="1"/>
    </xf>
    <xf numFmtId="178" fontId="11" fillId="0" borderId="57" xfId="2" applyNumberFormat="1" applyFont="1" applyFill="1" applyBorder="1" applyAlignment="1">
      <alignment horizontal="distributed" vertical="center" wrapText="1"/>
    </xf>
    <xf numFmtId="178" fontId="11" fillId="0" borderId="13" xfId="2" applyNumberFormat="1" applyFont="1" applyFill="1" applyBorder="1" applyAlignment="1">
      <alignment horizontal="distributed" vertical="center" wrapText="1"/>
    </xf>
    <xf numFmtId="178" fontId="11" fillId="0" borderId="18" xfId="2" applyNumberFormat="1" applyFont="1" applyFill="1" applyBorder="1" applyAlignment="1">
      <alignment horizontal="distributed" vertical="center" wrapText="1"/>
    </xf>
    <xf numFmtId="178" fontId="10" fillId="0" borderId="23" xfId="2" applyNumberFormat="1" applyFont="1" applyFill="1" applyBorder="1" applyAlignment="1">
      <alignment horizontal="center" vertical="center"/>
    </xf>
    <xf numFmtId="178" fontId="10" fillId="0" borderId="38" xfId="2" applyNumberFormat="1" applyFont="1" applyFill="1" applyBorder="1" applyAlignment="1">
      <alignment horizontal="center" vertical="center"/>
    </xf>
    <xf numFmtId="178" fontId="10" fillId="0" borderId="0" xfId="2" applyNumberFormat="1" applyFont="1" applyFill="1" applyAlignment="1">
      <alignment horizontal="left" vertical="center"/>
    </xf>
    <xf numFmtId="178" fontId="10" fillId="0" borderId="43" xfId="2" applyNumberFormat="1" applyFont="1" applyFill="1" applyBorder="1" applyAlignment="1">
      <alignment horizontal="center" vertical="center"/>
    </xf>
    <xf numFmtId="183" fontId="10" fillId="0" borderId="3" xfId="4" applyNumberFormat="1" applyFont="1" applyFill="1" applyBorder="1" applyAlignment="1">
      <alignment horizontal="center" vertical="center"/>
    </xf>
    <xf numFmtId="183" fontId="10" fillId="0" borderId="4" xfId="4" applyNumberFormat="1" applyFont="1" applyFill="1" applyBorder="1" applyAlignment="1">
      <alignment horizontal="center" vertical="center"/>
    </xf>
    <xf numFmtId="183" fontId="10" fillId="0" borderId="6" xfId="4" applyNumberFormat="1" applyFont="1" applyFill="1" applyBorder="1" applyAlignment="1">
      <alignment horizontal="center" vertical="center"/>
    </xf>
    <xf numFmtId="178" fontId="11" fillId="0" borderId="44" xfId="2" applyNumberFormat="1" applyFont="1" applyFill="1" applyBorder="1" applyAlignment="1">
      <alignment horizontal="center" vertical="center" justifyLastLine="1"/>
    </xf>
    <xf numFmtId="178" fontId="11" fillId="0" borderId="5" xfId="2" applyNumberFormat="1" applyFont="1" applyFill="1" applyBorder="1" applyAlignment="1">
      <alignment horizontal="center" vertical="center" justifyLastLine="1"/>
    </xf>
    <xf numFmtId="178" fontId="11" fillId="0" borderId="68" xfId="2" applyNumberFormat="1" applyFont="1" applyFill="1" applyBorder="1" applyAlignment="1">
      <alignment horizontal="center" vertical="center" justifyLastLine="1"/>
    </xf>
    <xf numFmtId="178" fontId="11" fillId="0" borderId="44" xfId="2" applyNumberFormat="1" applyFont="1" applyFill="1" applyBorder="1" applyAlignment="1">
      <alignment horizontal="distributed" vertical="center" indent="2"/>
    </xf>
    <xf numFmtId="178" fontId="11" fillId="0" borderId="5" xfId="2" applyNumberFormat="1" applyFont="1" applyFill="1" applyBorder="1" applyAlignment="1">
      <alignment horizontal="distributed" vertical="center" indent="2"/>
    </xf>
    <xf numFmtId="178" fontId="11" fillId="0" borderId="68" xfId="2" applyNumberFormat="1" applyFont="1" applyFill="1" applyBorder="1" applyAlignment="1">
      <alignment horizontal="distributed" vertical="center" indent="2"/>
    </xf>
    <xf numFmtId="178" fontId="11" fillId="0" borderId="7" xfId="2" applyNumberFormat="1" applyFont="1" applyFill="1" applyBorder="1" applyAlignment="1">
      <alignment horizontal="distributed" vertical="center" wrapText="1"/>
    </xf>
    <xf numFmtId="178" fontId="11" fillId="0" borderId="23" xfId="2" applyNumberFormat="1" applyFont="1" applyFill="1" applyBorder="1" applyAlignment="1">
      <alignment horizontal="center" vertical="center" wrapText="1"/>
    </xf>
    <xf numFmtId="178" fontId="11" fillId="0" borderId="15" xfId="2" applyNumberFormat="1" applyFont="1" applyFill="1" applyBorder="1" applyAlignment="1">
      <alignment horizontal="center" vertical="center" wrapText="1"/>
    </xf>
    <xf numFmtId="178" fontId="12" fillId="0" borderId="13" xfId="2" applyNumberFormat="1" applyFont="1" applyFill="1" applyBorder="1" applyAlignment="1">
      <alignment horizontal="left" vertical="center" wrapText="1"/>
    </xf>
    <xf numFmtId="178" fontId="12" fillId="0" borderId="56" xfId="2" applyNumberFormat="1" applyFont="1" applyFill="1" applyBorder="1" applyAlignment="1">
      <alignment horizontal="left" vertical="center" wrapText="1"/>
    </xf>
    <xf numFmtId="178" fontId="12" fillId="0" borderId="18" xfId="2" applyNumberFormat="1" applyFont="1" applyFill="1" applyBorder="1" applyAlignment="1">
      <alignment horizontal="left" vertical="center" wrapText="1"/>
    </xf>
    <xf numFmtId="178" fontId="11" fillId="0" borderId="42" xfId="2" applyNumberFormat="1" applyFont="1" applyFill="1" applyBorder="1" applyAlignment="1">
      <alignment horizontal="left" vertical="center" shrinkToFit="1"/>
    </xf>
    <xf numFmtId="178" fontId="11" fillId="0" borderId="79" xfId="2" applyNumberFormat="1" applyFont="1" applyFill="1" applyBorder="1" applyAlignment="1">
      <alignment horizontal="left" vertical="center" shrinkToFit="1"/>
    </xf>
    <xf numFmtId="178" fontId="12" fillId="0" borderId="7" xfId="2" applyNumberFormat="1" applyFont="1" applyFill="1" applyBorder="1" applyAlignment="1">
      <alignment horizontal="distributed" vertical="top" wrapText="1"/>
    </xf>
    <xf numFmtId="178" fontId="12" fillId="0" borderId="16" xfId="2" applyNumberFormat="1" applyFont="1" applyFill="1" applyBorder="1" applyAlignment="1">
      <alignment horizontal="distributed" vertical="top" wrapText="1"/>
    </xf>
    <xf numFmtId="178" fontId="11" fillId="0" borderId="55" xfId="2" applyNumberFormat="1" applyFont="1" applyFill="1" applyBorder="1" applyAlignment="1">
      <alignment horizontal="center" vertical="center" wrapText="1" shrinkToFit="1"/>
    </xf>
    <xf numFmtId="178" fontId="11" fillId="0" borderId="57" xfId="2" applyNumberFormat="1" applyFont="1" applyFill="1" applyBorder="1" applyAlignment="1">
      <alignment horizontal="center" vertical="center" wrapText="1" shrinkToFit="1"/>
    </xf>
    <xf numFmtId="178" fontId="12" fillId="0" borderId="13" xfId="2" applyNumberFormat="1" applyFont="1" applyFill="1" applyBorder="1" applyAlignment="1">
      <alignment horizontal="distributed" vertical="center" wrapText="1"/>
    </xf>
    <xf numFmtId="178" fontId="12" fillId="0" borderId="56" xfId="2" applyNumberFormat="1" applyFont="1" applyFill="1" applyBorder="1" applyAlignment="1">
      <alignment horizontal="distributed" vertical="center" wrapText="1"/>
    </xf>
    <xf numFmtId="178" fontId="12" fillId="0" borderId="18" xfId="2" applyNumberFormat="1" applyFont="1" applyFill="1" applyBorder="1" applyAlignment="1">
      <alignment horizontal="distributed" vertical="center" wrapText="1"/>
    </xf>
    <xf numFmtId="0" fontId="6" fillId="0" borderId="56" xfId="2" applyFont="1" applyFill="1" applyBorder="1" applyAlignment="1">
      <alignment horizontal="distributed" vertical="center"/>
    </xf>
    <xf numFmtId="178" fontId="11" fillId="0" borderId="42" xfId="2" applyNumberFormat="1" applyFont="1" applyFill="1" applyBorder="1" applyAlignment="1">
      <alignment horizontal="left" vertical="center"/>
    </xf>
    <xf numFmtId="178" fontId="11" fillId="0" borderId="79" xfId="2" applyNumberFormat="1" applyFont="1" applyFill="1" applyBorder="1" applyAlignment="1">
      <alignment horizontal="left" vertical="center"/>
    </xf>
    <xf numFmtId="0" fontId="1" fillId="0" borderId="55" xfId="2" applyFont="1" applyFill="1" applyBorder="1"/>
    <xf numFmtId="0" fontId="1" fillId="0" borderId="57" xfId="2" applyFont="1" applyFill="1" applyBorder="1"/>
    <xf numFmtId="178" fontId="12" fillId="0" borderId="66" xfId="2" applyNumberFormat="1" applyFont="1" applyFill="1" applyBorder="1" applyAlignment="1">
      <alignment horizontal="distributed" vertical="center" wrapText="1"/>
    </xf>
    <xf numFmtId="0" fontId="23" fillId="0" borderId="14" xfId="2" applyFont="1" applyFill="1" applyBorder="1" applyAlignment="1">
      <alignment horizontal="distributed" vertical="center" wrapText="1"/>
    </xf>
    <xf numFmtId="0" fontId="23" fillId="0" borderId="19" xfId="2" applyFont="1" applyFill="1" applyBorder="1" applyAlignment="1">
      <alignment horizontal="distributed" vertical="center" wrapText="1"/>
    </xf>
    <xf numFmtId="178" fontId="11" fillId="0" borderId="39" xfId="2" applyNumberFormat="1" applyFont="1" applyFill="1" applyBorder="1" applyAlignment="1">
      <alignment horizontal="center" vertical="center"/>
    </xf>
    <xf numFmtId="178" fontId="11" fillId="0" borderId="78" xfId="2" applyNumberFormat="1" applyFont="1" applyFill="1" applyBorder="1" applyAlignment="1">
      <alignment horizontal="center" vertical="center"/>
    </xf>
    <xf numFmtId="178" fontId="12" fillId="0" borderId="14" xfId="2" applyNumberFormat="1" applyFont="1" applyFill="1" applyBorder="1" applyAlignment="1">
      <alignment horizontal="center" vertical="center" wrapText="1" shrinkToFit="1"/>
    </xf>
    <xf numFmtId="0" fontId="15" fillId="0" borderId="14" xfId="3" applyFont="1" applyFill="1" applyBorder="1">
      <alignment vertical="center"/>
    </xf>
    <xf numFmtId="0" fontId="15" fillId="0" borderId="19" xfId="3" applyFont="1" applyFill="1" applyBorder="1">
      <alignment vertical="center"/>
    </xf>
    <xf numFmtId="178" fontId="12" fillId="0" borderId="14" xfId="2" applyNumberFormat="1" applyFont="1" applyFill="1" applyBorder="1" applyAlignment="1">
      <alignment horizontal="center" vertical="center" wrapText="1"/>
    </xf>
    <xf numFmtId="0" fontId="12" fillId="0" borderId="14" xfId="2" applyFont="1" applyFill="1" applyBorder="1" applyAlignment="1">
      <alignment horizontal="center" vertical="center" wrapText="1"/>
    </xf>
    <xf numFmtId="0" fontId="12" fillId="0" borderId="19" xfId="2" applyFont="1" applyFill="1" applyBorder="1" applyAlignment="1">
      <alignment horizontal="center" vertical="center" wrapText="1"/>
    </xf>
    <xf numFmtId="0" fontId="23" fillId="0" borderId="7" xfId="2" applyFont="1" applyFill="1" applyBorder="1" applyAlignment="1">
      <alignment horizontal="distributed" vertical="top" wrapText="1"/>
    </xf>
    <xf numFmtId="0" fontId="23" fillId="0" borderId="16" xfId="2" applyFont="1" applyFill="1" applyBorder="1" applyAlignment="1">
      <alignment horizontal="distributed" vertical="top" wrapText="1"/>
    </xf>
    <xf numFmtId="178" fontId="12" fillId="0" borderId="55" xfId="2" applyNumberFormat="1" applyFont="1" applyFill="1" applyBorder="1" applyAlignment="1">
      <alignment horizontal="distributed" vertical="top" wrapText="1"/>
    </xf>
    <xf numFmtId="178" fontId="12" fillId="0" borderId="57" xfId="2" applyNumberFormat="1" applyFont="1" applyFill="1" applyBorder="1" applyAlignment="1">
      <alignment horizontal="distributed" vertical="top" wrapText="1"/>
    </xf>
    <xf numFmtId="178" fontId="12" fillId="0" borderId="42" xfId="2" applyNumberFormat="1" applyFont="1" applyFill="1" applyBorder="1" applyAlignment="1">
      <alignment horizontal="distributed" vertical="center" wrapText="1"/>
    </xf>
    <xf numFmtId="178" fontId="12" fillId="0" borderId="22" xfId="2" applyNumberFormat="1" applyFont="1" applyFill="1" applyBorder="1" applyAlignment="1">
      <alignment horizontal="distributed" vertical="center" wrapText="1"/>
    </xf>
    <xf numFmtId="178" fontId="12" fillId="0" borderId="50" xfId="2" applyNumberFormat="1" applyFont="1" applyFill="1" applyBorder="1" applyAlignment="1">
      <alignment horizontal="distributed" vertical="center" wrapText="1"/>
    </xf>
    <xf numFmtId="178" fontId="11" fillId="0" borderId="44" xfId="2" applyNumberFormat="1" applyFont="1" applyFill="1" applyBorder="1" applyAlignment="1">
      <alignment horizontal="distributed" vertical="center" justifyLastLine="1"/>
    </xf>
    <xf numFmtId="0" fontId="15" fillId="0" borderId="5" xfId="3" applyFont="1" applyFill="1" applyBorder="1" applyAlignment="1">
      <alignment horizontal="distributed" vertical="center" justifyLastLine="1"/>
    </xf>
    <xf numFmtId="0" fontId="15" fillId="0" borderId="4" xfId="3" applyFont="1" applyFill="1" applyBorder="1" applyAlignment="1">
      <alignment horizontal="distributed" vertical="center" justifyLastLine="1"/>
    </xf>
    <xf numFmtId="0" fontId="15" fillId="0" borderId="68" xfId="3" applyFont="1" applyFill="1" applyBorder="1" applyAlignment="1">
      <alignment horizontal="distributed" vertical="center" justifyLastLine="1"/>
    </xf>
    <xf numFmtId="178" fontId="11" fillId="0" borderId="5" xfId="2" applyNumberFormat="1" applyFont="1" applyFill="1" applyBorder="1" applyAlignment="1">
      <alignment horizontal="distributed" vertical="center" justifyLastLine="1"/>
    </xf>
    <xf numFmtId="178" fontId="11" fillId="0" borderId="68" xfId="2" applyNumberFormat="1" applyFont="1" applyFill="1" applyBorder="1" applyAlignment="1">
      <alignment horizontal="distributed" vertical="center" justifyLastLine="1"/>
    </xf>
    <xf numFmtId="178" fontId="11" fillId="0" borderId="3" xfId="2" applyNumberFormat="1" applyFont="1" applyFill="1" applyBorder="1" applyAlignment="1">
      <alignment horizontal="distributed" vertical="center" wrapText="1"/>
    </xf>
    <xf numFmtId="178" fontId="11" fillId="0" borderId="4" xfId="2" applyNumberFormat="1" applyFont="1" applyFill="1" applyBorder="1" applyAlignment="1">
      <alignment horizontal="distributed" vertical="center" wrapText="1"/>
    </xf>
    <xf numFmtId="178" fontId="11" fillId="0" borderId="6" xfId="2" applyNumberFormat="1" applyFont="1" applyFill="1" applyBorder="1" applyAlignment="1">
      <alignment horizontal="distributed" vertical="center" wrapText="1"/>
    </xf>
    <xf numFmtId="178" fontId="11" fillId="0" borderId="23" xfId="2" applyNumberFormat="1" applyFont="1" applyFill="1" applyBorder="1" applyAlignment="1">
      <alignment horizontal="distributed" vertical="center" wrapText="1"/>
    </xf>
    <xf numFmtId="178" fontId="11" fillId="0" borderId="0" xfId="2" applyNumberFormat="1" applyFont="1" applyFill="1" applyBorder="1" applyAlignment="1">
      <alignment horizontal="distributed" vertical="center" wrapText="1"/>
    </xf>
    <xf numFmtId="178" fontId="11" fillId="0" borderId="24" xfId="2" applyNumberFormat="1" applyFont="1" applyFill="1" applyBorder="1" applyAlignment="1">
      <alignment horizontal="distributed" vertical="center" wrapText="1"/>
    </xf>
    <xf numFmtId="178" fontId="11" fillId="0" borderId="69" xfId="2" applyNumberFormat="1" applyFont="1" applyFill="1" applyBorder="1" applyAlignment="1">
      <alignment horizontal="distributed" vertical="center" wrapText="1"/>
    </xf>
    <xf numFmtId="178" fontId="11" fillId="0" borderId="38" xfId="2" applyNumberFormat="1" applyFont="1" applyFill="1" applyBorder="1" applyAlignment="1">
      <alignment horizontal="distributed" vertical="center" wrapText="1"/>
    </xf>
    <xf numFmtId="178" fontId="11" fillId="0" borderId="78" xfId="2" applyNumberFormat="1" applyFont="1" applyFill="1" applyBorder="1" applyAlignment="1">
      <alignment horizontal="distributed" vertical="center" wrapText="1"/>
    </xf>
    <xf numFmtId="0" fontId="11" fillId="0" borderId="6" xfId="2" applyFont="1" applyFill="1" applyBorder="1" applyAlignment="1">
      <alignment horizontal="distributed" vertical="center" wrapText="1"/>
    </xf>
    <xf numFmtId="0" fontId="11" fillId="0" borderId="24" xfId="2" applyFont="1" applyFill="1" applyBorder="1" applyAlignment="1">
      <alignment horizontal="distributed" vertical="center" wrapText="1"/>
    </xf>
    <xf numFmtId="178" fontId="11" fillId="0" borderId="2" xfId="2" applyNumberFormat="1" applyFont="1" applyFill="1" applyBorder="1" applyAlignment="1">
      <alignment horizontal="center" vertical="center" wrapText="1"/>
    </xf>
    <xf numFmtId="178" fontId="11" fillId="0" borderId="16" xfId="2" applyNumberFormat="1" applyFont="1" applyFill="1" applyBorder="1" applyAlignment="1">
      <alignment horizontal="center" vertical="center"/>
    </xf>
    <xf numFmtId="178" fontId="11" fillId="0" borderId="3" xfId="2" applyNumberFormat="1" applyFont="1" applyFill="1" applyBorder="1" applyAlignment="1">
      <alignment horizontal="center" vertical="center" wrapText="1"/>
    </xf>
    <xf numFmtId="178" fontId="11" fillId="0" borderId="4" xfId="2" applyNumberFormat="1" applyFont="1" applyFill="1" applyBorder="1" applyAlignment="1">
      <alignment horizontal="center" vertical="center" wrapText="1"/>
    </xf>
    <xf numFmtId="178" fontId="11" fillId="0" borderId="6" xfId="2" applyNumberFormat="1" applyFont="1" applyFill="1" applyBorder="1" applyAlignment="1">
      <alignment horizontal="center" vertical="center" wrapText="1"/>
    </xf>
    <xf numFmtId="0" fontId="11" fillId="0" borderId="55" xfId="2" applyFont="1" applyFill="1" applyBorder="1" applyAlignment="1">
      <alignment horizontal="center" vertical="center" wrapText="1"/>
    </xf>
    <xf numFmtId="0" fontId="11" fillId="0" borderId="57" xfId="2" applyFont="1" applyFill="1" applyBorder="1" applyAlignment="1">
      <alignment horizontal="center" vertical="center" wrapText="1"/>
    </xf>
    <xf numFmtId="178" fontId="10" fillId="0" borderId="9" xfId="2" applyNumberFormat="1" applyFont="1" applyFill="1" applyBorder="1" applyAlignment="1">
      <alignment horizontal="distributed" vertical="center" justifyLastLine="1"/>
    </xf>
    <xf numFmtId="178" fontId="10" fillId="0" borderId="65" xfId="2" applyNumberFormat="1" applyFont="1" applyFill="1" applyBorder="1" applyAlignment="1">
      <alignment horizontal="distributed" vertical="center"/>
    </xf>
    <xf numFmtId="178" fontId="10" fillId="0" borderId="57" xfId="2" applyNumberFormat="1" applyFont="1" applyFill="1" applyBorder="1" applyAlignment="1">
      <alignment horizontal="distributed" vertical="center"/>
    </xf>
    <xf numFmtId="178" fontId="10" fillId="0" borderId="13" xfId="2" applyNumberFormat="1" applyFont="1" applyFill="1" applyBorder="1" applyAlignment="1">
      <alignment horizontal="distributed" vertical="center"/>
    </xf>
    <xf numFmtId="178" fontId="10" fillId="0" borderId="18" xfId="2" applyNumberFormat="1" applyFont="1" applyFill="1" applyBorder="1" applyAlignment="1">
      <alignment horizontal="distributed" vertical="center"/>
    </xf>
    <xf numFmtId="178" fontId="10" fillId="0" borderId="13" xfId="2" applyNumberFormat="1" applyFont="1" applyFill="1" applyBorder="1" applyAlignment="1">
      <alignment horizontal="center" vertical="center"/>
    </xf>
    <xf numFmtId="178" fontId="10" fillId="0" borderId="18" xfId="2" applyNumberFormat="1" applyFont="1" applyFill="1" applyBorder="1" applyAlignment="1">
      <alignment horizontal="center" vertical="center"/>
    </xf>
    <xf numFmtId="178" fontId="10" fillId="0" borderId="13" xfId="2" applyNumberFormat="1" applyFont="1" applyFill="1" applyBorder="1" applyAlignment="1">
      <alignment horizontal="distributed" vertical="center" wrapText="1"/>
    </xf>
    <xf numFmtId="178" fontId="10" fillId="0" borderId="29" xfId="2" applyNumberFormat="1" applyFont="1" applyFill="1" applyBorder="1" applyAlignment="1">
      <alignment horizontal="distributed" vertical="center" wrapText="1"/>
    </xf>
    <xf numFmtId="178" fontId="10" fillId="0" borderId="27" xfId="2" applyNumberFormat="1" applyFont="1" applyFill="1" applyBorder="1" applyAlignment="1">
      <alignment horizontal="distributed" vertical="center" wrapText="1"/>
    </xf>
    <xf numFmtId="178" fontId="11" fillId="0" borderId="28" xfId="2" applyNumberFormat="1" applyFont="1" applyFill="1" applyBorder="1" applyAlignment="1">
      <alignment horizontal="center" vertical="center"/>
    </xf>
    <xf numFmtId="178" fontId="10" fillId="0" borderId="14" xfId="2" applyNumberFormat="1" applyFont="1" applyFill="1" applyBorder="1" applyAlignment="1">
      <alignment horizontal="center" vertical="center" wrapText="1"/>
    </xf>
    <xf numFmtId="0" fontId="6" fillId="0" borderId="19" xfId="2" applyFont="1" applyFill="1" applyBorder="1" applyAlignment="1">
      <alignment horizontal="center" vertical="center" wrapText="1"/>
    </xf>
    <xf numFmtId="178" fontId="11" fillId="0" borderId="28" xfId="2" applyNumberFormat="1" applyFont="1" applyFill="1" applyBorder="1" applyAlignment="1">
      <alignment horizontal="center" vertical="center" shrinkToFit="1"/>
    </xf>
    <xf numFmtId="178" fontId="12" fillId="0" borderId="28" xfId="2" applyNumberFormat="1" applyFont="1" applyFill="1" applyBorder="1" applyAlignment="1">
      <alignment horizontal="center" vertical="center" wrapText="1" justifyLastLine="1"/>
    </xf>
    <xf numFmtId="178" fontId="11" fillId="0" borderId="28" xfId="2" applyNumberFormat="1" applyFont="1" applyFill="1" applyBorder="1" applyAlignment="1">
      <alignment horizontal="center" vertical="center" wrapText="1" shrinkToFit="1"/>
    </xf>
    <xf numFmtId="178" fontId="10" fillId="0" borderId="29" xfId="2" applyNumberFormat="1" applyFont="1" applyFill="1" applyBorder="1" applyAlignment="1">
      <alignment horizontal="distributed" vertical="center" indent="2"/>
    </xf>
    <xf numFmtId="178" fontId="10" fillId="0" borderId="30" xfId="2" applyNumberFormat="1" applyFont="1" applyFill="1" applyBorder="1" applyAlignment="1">
      <alignment horizontal="distributed" vertical="center" indent="2"/>
    </xf>
    <xf numFmtId="178" fontId="10" fillId="0" borderId="27" xfId="2" applyNumberFormat="1" applyFont="1" applyFill="1" applyBorder="1" applyAlignment="1">
      <alignment horizontal="distributed" vertical="center" indent="2"/>
    </xf>
    <xf numFmtId="178" fontId="10" fillId="0" borderId="9" xfId="2" applyNumberFormat="1" applyFont="1" applyFill="1" applyBorder="1" applyAlignment="1">
      <alignment horizontal="center" vertical="center"/>
    </xf>
    <xf numFmtId="178" fontId="10" fillId="0" borderId="19" xfId="2" applyNumberFormat="1" applyFont="1" applyFill="1" applyBorder="1" applyAlignment="1">
      <alignment horizontal="center" vertical="center" wrapText="1"/>
    </xf>
    <xf numFmtId="178" fontId="10" fillId="0" borderId="18" xfId="2" applyNumberFormat="1" applyFont="1" applyFill="1" applyBorder="1" applyAlignment="1">
      <alignment horizontal="distributed" vertical="center" wrapText="1"/>
    </xf>
    <xf numFmtId="178" fontId="10" fillId="0" borderId="2" xfId="6" applyNumberFormat="1" applyFont="1" applyBorder="1" applyAlignment="1">
      <alignment horizontal="center" vertical="center" wrapText="1"/>
    </xf>
    <xf numFmtId="0" fontId="1" fillId="0" borderId="7" xfId="6" applyFont="1" applyBorder="1" applyAlignment="1">
      <alignment horizontal="center" vertical="center" wrapText="1"/>
    </xf>
    <xf numFmtId="0" fontId="1" fillId="0" borderId="16" xfId="6" applyFont="1" applyBorder="1" applyAlignment="1">
      <alignment horizontal="center" vertical="center" wrapText="1"/>
    </xf>
    <xf numFmtId="0" fontId="10" fillId="0" borderId="8" xfId="6" applyFont="1" applyBorder="1" applyAlignment="1">
      <alignment horizontal="center" vertical="center"/>
    </xf>
    <xf numFmtId="0" fontId="10" fillId="0" borderId="9" xfId="6" applyFont="1" applyBorder="1" applyAlignment="1">
      <alignment horizontal="center" vertical="center"/>
    </xf>
    <xf numFmtId="0" fontId="10" fillId="0" borderId="21" xfId="6" applyFont="1" applyBorder="1" applyAlignment="1">
      <alignment horizontal="center" vertical="center"/>
    </xf>
    <xf numFmtId="178" fontId="10" fillId="0" borderId="54" xfId="6" applyNumberFormat="1" applyFont="1" applyBorder="1" applyAlignment="1">
      <alignment horizontal="center" vertical="center"/>
    </xf>
    <xf numFmtId="0" fontId="6" fillId="0" borderId="4" xfId="6" applyFont="1" applyBorder="1" applyAlignment="1">
      <alignment horizontal="center" vertical="center"/>
    </xf>
    <xf numFmtId="0" fontId="6" fillId="0" borderId="6" xfId="6" applyFont="1" applyBorder="1" applyAlignment="1">
      <alignment horizontal="center" vertical="center"/>
    </xf>
    <xf numFmtId="178" fontId="10" fillId="0" borderId="26" xfId="6" applyNumberFormat="1" applyFont="1" applyBorder="1" applyAlignment="1">
      <alignment horizontal="center" vertical="center"/>
    </xf>
    <xf numFmtId="0" fontId="6" fillId="0" borderId="30" xfId="6" applyFont="1" applyBorder="1" applyAlignment="1">
      <alignment horizontal="center" vertical="center"/>
    </xf>
    <xf numFmtId="178" fontId="10" fillId="0" borderId="29" xfId="6" applyNumberFormat="1" applyFont="1" applyBorder="1" applyAlignment="1">
      <alignment horizontal="center" vertical="center"/>
    </xf>
    <xf numFmtId="0" fontId="6" fillId="0" borderId="27" xfId="6" applyFont="1" applyBorder="1" applyAlignment="1">
      <alignment horizontal="center" vertical="center"/>
    </xf>
    <xf numFmtId="178" fontId="10" fillId="0" borderId="30" xfId="6" applyNumberFormat="1" applyFont="1" applyBorder="1" applyAlignment="1">
      <alignment horizontal="center" vertical="center"/>
    </xf>
    <xf numFmtId="178" fontId="10" fillId="0" borderId="22" xfId="6" applyNumberFormat="1" applyFont="1" applyBorder="1" applyAlignment="1">
      <alignment horizontal="center" vertical="center"/>
    </xf>
    <xf numFmtId="0" fontId="6" fillId="0" borderId="0" xfId="6" applyFont="1" applyBorder="1" applyAlignment="1">
      <alignment horizontal="center" vertical="center"/>
    </xf>
    <xf numFmtId="0" fontId="6" fillId="0" borderId="24" xfId="6" applyFont="1" applyBorder="1" applyAlignment="1">
      <alignment horizontal="center" vertical="center"/>
    </xf>
    <xf numFmtId="178" fontId="10" fillId="0" borderId="7" xfId="6" applyNumberFormat="1" applyFont="1" applyFill="1" applyBorder="1" applyAlignment="1">
      <alignment horizontal="distributed" vertical="center"/>
    </xf>
    <xf numFmtId="178" fontId="10" fillId="0" borderId="16" xfId="6" applyNumberFormat="1" applyFont="1" applyFill="1" applyBorder="1" applyAlignment="1">
      <alignment horizontal="distributed" vertical="center"/>
    </xf>
    <xf numFmtId="178" fontId="10" fillId="2" borderId="41" xfId="6" applyNumberFormat="1" applyFont="1" applyFill="1" applyBorder="1" applyAlignment="1">
      <alignment horizontal="center" vertical="center"/>
    </xf>
    <xf numFmtId="0" fontId="1" fillId="0" borderId="16" xfId="6" applyFont="1" applyBorder="1" applyAlignment="1">
      <alignment vertical="center"/>
    </xf>
    <xf numFmtId="176" fontId="27" fillId="0" borderId="65" xfId="6" applyNumberFormat="1" applyFont="1" applyBorder="1" applyAlignment="1">
      <alignment horizontal="center" vertical="center"/>
    </xf>
    <xf numFmtId="0" fontId="29" fillId="0" borderId="57" xfId="6" applyFont="1" applyBorder="1" applyAlignment="1">
      <alignment horizontal="center" vertical="center"/>
    </xf>
    <xf numFmtId="176" fontId="27" fillId="0" borderId="13" xfId="6" applyNumberFormat="1" applyFont="1" applyBorder="1" applyAlignment="1">
      <alignment horizontal="center" vertical="center"/>
    </xf>
    <xf numFmtId="0" fontId="29" fillId="0" borderId="18" xfId="6" applyFont="1" applyBorder="1" applyAlignment="1">
      <alignment horizontal="center" vertical="center"/>
    </xf>
    <xf numFmtId="178" fontId="12" fillId="0" borderId="13" xfId="6" applyNumberFormat="1" applyFont="1" applyBorder="1" applyAlignment="1">
      <alignment horizontal="center" vertical="center" textRotation="255" shrinkToFit="1"/>
    </xf>
    <xf numFmtId="0" fontId="23" fillId="0" borderId="56" xfId="6" applyFont="1" applyBorder="1" applyAlignment="1">
      <alignment horizontal="center" vertical="center" textRotation="255" shrinkToFit="1"/>
    </xf>
    <xf numFmtId="0" fontId="23" fillId="0" borderId="18" xfId="6" applyFont="1" applyBorder="1" applyAlignment="1">
      <alignment horizontal="center" vertical="center" textRotation="255" shrinkToFit="1"/>
    </xf>
    <xf numFmtId="0" fontId="10" fillId="0" borderId="13" xfId="6" applyFont="1" applyBorder="1" applyAlignment="1">
      <alignment horizontal="center" vertical="distributed" wrapText="1"/>
    </xf>
    <xf numFmtId="0" fontId="6" fillId="0" borderId="56" xfId="6" applyFont="1" applyBorder="1" applyAlignment="1">
      <alignment horizontal="center" vertical="distributed" wrapText="1"/>
    </xf>
    <xf numFmtId="0" fontId="6" fillId="0" borderId="18" xfId="6" applyFont="1" applyBorder="1" applyAlignment="1">
      <alignment horizontal="center" vertical="distributed" wrapText="1"/>
    </xf>
    <xf numFmtId="0" fontId="10" fillId="0" borderId="13" xfId="6" applyFont="1" applyBorder="1" applyAlignment="1">
      <alignment horizontal="center" vertical="distributed" textRotation="255"/>
    </xf>
    <xf numFmtId="0" fontId="12" fillId="0" borderId="56" xfId="6" applyFont="1" applyBorder="1" applyAlignment="1">
      <alignment horizontal="center" vertical="distributed" textRotation="255"/>
    </xf>
    <xf numFmtId="0" fontId="12" fillId="0" borderId="18" xfId="6" applyFont="1" applyBorder="1" applyAlignment="1">
      <alignment horizontal="center" vertical="distributed" textRotation="255"/>
    </xf>
    <xf numFmtId="0" fontId="10" fillId="0" borderId="66" xfId="6" applyFont="1" applyBorder="1" applyAlignment="1">
      <alignment horizontal="center" vertical="distributed" textRotation="255"/>
    </xf>
    <xf numFmtId="0" fontId="10" fillId="0" borderId="14" xfId="6" applyFont="1" applyBorder="1" applyAlignment="1">
      <alignment horizontal="center" vertical="distributed" textRotation="255"/>
    </xf>
    <xf numFmtId="0" fontId="10" fillId="0" borderId="19" xfId="6" applyFont="1" applyBorder="1" applyAlignment="1">
      <alignment horizontal="center" vertical="distributed" textRotation="255"/>
    </xf>
    <xf numFmtId="0" fontId="10" fillId="0" borderId="7" xfId="6" applyFont="1" applyBorder="1" applyAlignment="1">
      <alignment horizontal="center" vertical="center" wrapText="1"/>
    </xf>
    <xf numFmtId="178" fontId="10" fillId="0" borderId="56" xfId="6" applyNumberFormat="1" applyFont="1" applyBorder="1" applyAlignment="1">
      <alignment horizontal="center" vertical="center" wrapText="1"/>
    </xf>
    <xf numFmtId="178" fontId="10" fillId="0" borderId="14" xfId="6" applyNumberFormat="1" applyFont="1" applyBorder="1" applyAlignment="1">
      <alignment horizontal="center" vertical="center" wrapText="1"/>
    </xf>
    <xf numFmtId="178" fontId="10" fillId="0" borderId="14" xfId="6" applyNumberFormat="1" applyFont="1" applyBorder="1" applyAlignment="1">
      <alignment horizontal="center" vertical="center"/>
    </xf>
    <xf numFmtId="176" fontId="27" fillId="0" borderId="66" xfId="6" applyNumberFormat="1" applyFont="1" applyBorder="1" applyAlignment="1">
      <alignment horizontal="center" vertical="center"/>
    </xf>
    <xf numFmtId="0" fontId="29" fillId="0" borderId="19" xfId="6" applyFont="1" applyBorder="1" applyAlignment="1">
      <alignment horizontal="center" vertical="center"/>
    </xf>
    <xf numFmtId="176" fontId="27" fillId="0" borderId="41" xfId="6" applyNumberFormat="1" applyFont="1" applyBorder="1" applyAlignment="1">
      <alignment horizontal="right" vertical="center"/>
    </xf>
    <xf numFmtId="176" fontId="27" fillId="0" borderId="16" xfId="6" applyNumberFormat="1" applyFont="1" applyBorder="1" applyAlignment="1">
      <alignment horizontal="right" vertical="center"/>
    </xf>
    <xf numFmtId="176" fontId="10" fillId="0" borderId="13" xfId="6" applyNumberFormat="1" applyFont="1" applyFill="1" applyBorder="1" applyAlignment="1">
      <alignment horizontal="right" vertical="center"/>
    </xf>
    <xf numFmtId="0" fontId="1" fillId="0" borderId="18" xfId="6" applyFont="1" applyFill="1" applyBorder="1" applyAlignment="1">
      <alignment horizontal="right" vertical="center"/>
    </xf>
    <xf numFmtId="176" fontId="10" fillId="0" borderId="66" xfId="6" applyNumberFormat="1" applyFont="1" applyFill="1" applyBorder="1" applyAlignment="1">
      <alignment horizontal="right" vertical="center"/>
    </xf>
    <xf numFmtId="0" fontId="1" fillId="0" borderId="19" xfId="6" applyFont="1" applyFill="1" applyBorder="1" applyAlignment="1">
      <alignment horizontal="right" vertical="center"/>
    </xf>
    <xf numFmtId="176" fontId="10" fillId="0" borderId="41" xfId="6" applyNumberFormat="1" applyFont="1" applyFill="1" applyBorder="1" applyAlignment="1">
      <alignment horizontal="right" vertical="center"/>
    </xf>
    <xf numFmtId="176" fontId="10" fillId="0" borderId="16" xfId="6" applyNumberFormat="1" applyFont="1" applyFill="1" applyBorder="1" applyAlignment="1">
      <alignment horizontal="right" vertical="center"/>
    </xf>
    <xf numFmtId="178" fontId="10" fillId="0" borderId="2" xfId="6" applyNumberFormat="1" applyFont="1" applyFill="1" applyBorder="1" applyAlignment="1">
      <alignment horizontal="distributed" vertical="distributed" wrapText="1"/>
    </xf>
    <xf numFmtId="0" fontId="10" fillId="0" borderId="7" xfId="6" applyFont="1" applyFill="1" applyBorder="1" applyAlignment="1">
      <alignment horizontal="distributed" vertical="distributed" wrapText="1"/>
    </xf>
    <xf numFmtId="0" fontId="10" fillId="0" borderId="16" xfId="6" applyFont="1" applyFill="1" applyBorder="1" applyAlignment="1">
      <alignment horizontal="distributed" vertical="distributed" wrapText="1"/>
    </xf>
    <xf numFmtId="178" fontId="10" fillId="2" borderId="7" xfId="6" applyNumberFormat="1" applyFont="1" applyFill="1" applyBorder="1" applyAlignment="1">
      <alignment horizontal="center" vertical="center"/>
    </xf>
    <xf numFmtId="176" fontId="27" fillId="0" borderId="55" xfId="6" applyNumberFormat="1" applyFont="1" applyBorder="1" applyAlignment="1">
      <alignment horizontal="center" vertical="center"/>
    </xf>
    <xf numFmtId="176" fontId="27" fillId="0" borderId="56" xfId="6" applyNumberFormat="1" applyFont="1" applyBorder="1" applyAlignment="1">
      <alignment horizontal="center" vertical="center"/>
    </xf>
    <xf numFmtId="176" fontId="10" fillId="0" borderId="13" xfId="6" applyNumberFormat="1" applyFont="1" applyFill="1" applyBorder="1" applyAlignment="1">
      <alignment horizontal="center" vertical="center"/>
    </xf>
    <xf numFmtId="0" fontId="1" fillId="0" borderId="18" xfId="6" applyFont="1" applyFill="1" applyBorder="1" applyAlignment="1">
      <alignment horizontal="center" vertical="center"/>
    </xf>
    <xf numFmtId="176" fontId="10" fillId="0" borderId="66" xfId="6" applyNumberFormat="1" applyFont="1" applyFill="1" applyBorder="1" applyAlignment="1">
      <alignment horizontal="center" vertical="center"/>
    </xf>
    <xf numFmtId="0" fontId="1" fillId="0" borderId="19" xfId="6" applyFont="1" applyFill="1" applyBorder="1" applyAlignment="1">
      <alignment horizontal="center" vertical="center"/>
    </xf>
    <xf numFmtId="176" fontId="10" fillId="0" borderId="56" xfId="6" applyNumberFormat="1" applyFont="1" applyFill="1" applyBorder="1" applyAlignment="1">
      <alignment horizontal="right" vertical="center"/>
    </xf>
    <xf numFmtId="0" fontId="1" fillId="0" borderId="56" xfId="6" applyFont="1" applyFill="1" applyBorder="1" applyAlignment="1">
      <alignment horizontal="right" vertical="center"/>
    </xf>
    <xf numFmtId="0" fontId="1" fillId="0" borderId="14" xfId="6" applyFont="1" applyFill="1" applyBorder="1" applyAlignment="1">
      <alignment horizontal="right" vertical="center"/>
    </xf>
    <xf numFmtId="178" fontId="10" fillId="0" borderId="2" xfId="6" applyNumberFormat="1" applyFont="1" applyFill="1" applyBorder="1" applyAlignment="1">
      <alignment horizontal="distributed" vertical="center" shrinkToFit="1"/>
    </xf>
    <xf numFmtId="178" fontId="10" fillId="0" borderId="7" xfId="6" applyNumberFormat="1" applyFont="1" applyFill="1" applyBorder="1" applyAlignment="1">
      <alignment horizontal="distributed" vertical="center" shrinkToFit="1"/>
    </xf>
    <xf numFmtId="178" fontId="10" fillId="0" borderId="16" xfId="6" applyNumberFormat="1" applyFont="1" applyFill="1" applyBorder="1" applyAlignment="1">
      <alignment horizontal="distributed" vertical="center" shrinkToFit="1"/>
    </xf>
    <xf numFmtId="178" fontId="10" fillId="2" borderId="16" xfId="6" applyNumberFormat="1" applyFont="1" applyFill="1" applyBorder="1" applyAlignment="1">
      <alignment horizontal="center" vertical="center"/>
    </xf>
    <xf numFmtId="176" fontId="27" fillId="0" borderId="57" xfId="6" applyNumberFormat="1" applyFont="1" applyBorder="1" applyAlignment="1">
      <alignment horizontal="center" vertical="center"/>
    </xf>
    <xf numFmtId="176" fontId="27" fillId="0" borderId="18" xfId="6" applyNumberFormat="1" applyFont="1" applyBorder="1" applyAlignment="1">
      <alignment horizontal="center" vertical="center"/>
    </xf>
    <xf numFmtId="176" fontId="10" fillId="0" borderId="56" xfId="6" applyNumberFormat="1" applyFont="1" applyFill="1" applyBorder="1" applyAlignment="1">
      <alignment horizontal="center" vertical="center"/>
    </xf>
    <xf numFmtId="176" fontId="10" fillId="0" borderId="18" xfId="6" applyNumberFormat="1" applyFont="1" applyFill="1" applyBorder="1" applyAlignment="1">
      <alignment horizontal="center" vertical="center"/>
    </xf>
    <xf numFmtId="176" fontId="10" fillId="0" borderId="22" xfId="6" applyNumberFormat="1" applyFont="1" applyFill="1" applyBorder="1" applyAlignment="1">
      <alignment horizontal="center" vertical="center"/>
    </xf>
    <xf numFmtId="0" fontId="1" fillId="0" borderId="50" xfId="6" applyFont="1" applyFill="1" applyBorder="1" applyAlignment="1">
      <alignment horizontal="center" vertical="center"/>
    </xf>
    <xf numFmtId="176" fontId="10" fillId="0" borderId="19" xfId="6" applyNumberFormat="1" applyFont="1" applyFill="1" applyBorder="1" applyAlignment="1">
      <alignment horizontal="right" vertical="center"/>
    </xf>
    <xf numFmtId="178" fontId="10" fillId="0" borderId="2" xfId="6" applyNumberFormat="1" applyFont="1" applyBorder="1" applyAlignment="1">
      <alignment horizontal="distributed" vertical="center" wrapText="1"/>
    </xf>
    <xf numFmtId="0" fontId="10" fillId="0" borderId="16" xfId="6" applyFont="1" applyBorder="1" applyAlignment="1">
      <alignment horizontal="distributed" vertical="center" wrapText="1"/>
    </xf>
    <xf numFmtId="178" fontId="10" fillId="2" borderId="2" xfId="6" applyNumberFormat="1" applyFont="1" applyFill="1" applyBorder="1" applyAlignment="1">
      <alignment horizontal="center" vertical="center"/>
    </xf>
    <xf numFmtId="176" fontId="27" fillId="0" borderId="52" xfId="6" applyNumberFormat="1" applyFont="1" applyBorder="1" applyAlignment="1">
      <alignment horizontal="center" vertical="center"/>
    </xf>
    <xf numFmtId="176" fontId="27" fillId="0" borderId="53" xfId="6" applyNumberFormat="1" applyFont="1" applyBorder="1" applyAlignment="1">
      <alignment horizontal="center" vertical="center"/>
    </xf>
    <xf numFmtId="0" fontId="32" fillId="0" borderId="18" xfId="6" applyFont="1" applyBorder="1" applyAlignment="1">
      <alignment horizontal="center" vertical="center"/>
    </xf>
    <xf numFmtId="176" fontId="10" fillId="0" borderId="14" xfId="6" applyNumberFormat="1" applyFont="1" applyFill="1" applyBorder="1" applyAlignment="1">
      <alignment horizontal="center" vertical="center"/>
    </xf>
    <xf numFmtId="176" fontId="10" fillId="0" borderId="19" xfId="6" applyNumberFormat="1" applyFont="1" applyFill="1" applyBorder="1" applyAlignment="1">
      <alignment horizontal="center" vertical="center"/>
    </xf>
    <xf numFmtId="176" fontId="10" fillId="0" borderId="7" xfId="6" applyNumberFormat="1" applyFont="1" applyFill="1" applyBorder="1" applyAlignment="1">
      <alignment horizontal="right" vertical="center"/>
    </xf>
    <xf numFmtId="176" fontId="10" fillId="0" borderId="18" xfId="6" applyNumberFormat="1" applyFont="1" applyFill="1" applyBorder="1" applyAlignment="1">
      <alignment horizontal="right" vertical="center"/>
    </xf>
    <xf numFmtId="176" fontId="10" fillId="0" borderId="2" xfId="6" applyNumberFormat="1" applyFont="1" applyFill="1" applyBorder="1" applyAlignment="1">
      <alignment horizontal="center" vertical="center"/>
    </xf>
    <xf numFmtId="176" fontId="10" fillId="0" borderId="16" xfId="6" applyNumberFormat="1" applyFont="1" applyFill="1" applyBorder="1" applyAlignment="1">
      <alignment horizontal="center" vertical="center"/>
    </xf>
    <xf numFmtId="176" fontId="24" fillId="0" borderId="10" xfId="6" applyNumberFormat="1" applyFont="1" applyBorder="1" applyAlignment="1">
      <alignment horizontal="center" vertical="center"/>
    </xf>
    <xf numFmtId="0" fontId="33" fillId="0" borderId="19" xfId="6" applyFont="1" applyBorder="1" applyAlignment="1">
      <alignment horizontal="center" vertical="center"/>
    </xf>
    <xf numFmtId="176" fontId="27" fillId="0" borderId="2" xfId="6" applyNumberFormat="1" applyFont="1" applyBorder="1" applyAlignment="1">
      <alignment horizontal="right" vertical="center"/>
    </xf>
    <xf numFmtId="176" fontId="10" fillId="0" borderId="53" xfId="6" applyNumberFormat="1" applyFont="1" applyFill="1" applyBorder="1" applyAlignment="1">
      <alignment horizontal="right" vertical="center"/>
    </xf>
    <xf numFmtId="176" fontId="10" fillId="0" borderId="10" xfId="6" applyNumberFormat="1" applyFont="1" applyFill="1" applyBorder="1" applyAlignment="1">
      <alignment horizontal="right" vertical="center"/>
    </xf>
    <xf numFmtId="0" fontId="28" fillId="0" borderId="2" xfId="0" applyFont="1" applyBorder="1" applyAlignment="1">
      <alignment horizontal="left" vertical="center" wrapText="1"/>
    </xf>
    <xf numFmtId="0" fontId="28" fillId="0" borderId="7" xfId="0" applyFont="1" applyBorder="1" applyAlignment="1">
      <alignment horizontal="left" vertical="center" wrapText="1"/>
    </xf>
    <xf numFmtId="0" fontId="28" fillId="0" borderId="16" xfId="0" applyFont="1" applyBorder="1" applyAlignment="1">
      <alignment horizontal="left" vertical="center" wrapText="1"/>
    </xf>
    <xf numFmtId="0" fontId="27" fillId="0" borderId="7" xfId="0" applyFont="1" applyBorder="1" applyAlignment="1">
      <alignment horizontal="distributed" vertical="center" wrapText="1"/>
    </xf>
    <xf numFmtId="0" fontId="0" fillId="0" borderId="7" xfId="0" applyBorder="1" applyAlignment="1">
      <alignment horizontal="distributed" vertical="center" wrapText="1"/>
    </xf>
    <xf numFmtId="0" fontId="27" fillId="0" borderId="2" xfId="0" applyFont="1" applyBorder="1" applyAlignment="1">
      <alignment horizontal="center" vertical="center"/>
    </xf>
    <xf numFmtId="0" fontId="0" fillId="0" borderId="7" xfId="0" applyBorder="1" applyAlignment="1">
      <alignment vertical="center"/>
    </xf>
    <xf numFmtId="0" fontId="0" fillId="0" borderId="16" xfId="0" applyBorder="1" applyAlignment="1">
      <alignment vertical="center"/>
    </xf>
    <xf numFmtId="0" fontId="0" fillId="0" borderId="7" xfId="0" applyBorder="1">
      <alignment vertical="center"/>
    </xf>
    <xf numFmtId="0" fontId="0" fillId="0" borderId="16" xfId="0" applyBorder="1">
      <alignment vertical="center"/>
    </xf>
    <xf numFmtId="0" fontId="27" fillId="0" borderId="7" xfId="0" applyFont="1" applyBorder="1" applyAlignment="1">
      <alignment horizontal="center" vertical="center"/>
    </xf>
    <xf numFmtId="0" fontId="0" fillId="0" borderId="7" xfId="0" applyBorder="1" applyAlignment="1">
      <alignment horizontal="center" vertical="center"/>
    </xf>
    <xf numFmtId="178" fontId="10" fillId="0" borderId="2" xfId="2" applyNumberFormat="1" applyFont="1" applyFill="1" applyBorder="1" applyAlignment="1">
      <alignment horizontal="center" vertical="center"/>
    </xf>
    <xf numFmtId="178" fontId="10" fillId="0" borderId="7" xfId="2" applyNumberFormat="1" applyFont="1" applyFill="1" applyBorder="1" applyAlignment="1">
      <alignment horizontal="center" vertical="center"/>
    </xf>
    <xf numFmtId="0" fontId="35" fillId="0" borderId="16" xfId="0" applyFont="1" applyBorder="1" applyAlignment="1">
      <alignment vertical="center"/>
    </xf>
    <xf numFmtId="178" fontId="10" fillId="0" borderId="2" xfId="2" applyNumberFormat="1" applyFont="1" applyFill="1" applyBorder="1" applyAlignment="1">
      <alignment horizontal="center" vertical="center" wrapText="1"/>
    </xf>
    <xf numFmtId="0" fontId="35" fillId="0" borderId="7" xfId="0" applyFont="1" applyBorder="1" applyAlignment="1">
      <alignment horizontal="center" vertical="center" wrapText="1"/>
    </xf>
    <xf numFmtId="0" fontId="10" fillId="0" borderId="7" xfId="2" applyFont="1" applyFill="1" applyBorder="1" applyAlignment="1">
      <alignment horizontal="distributed" vertical="center" wrapText="1"/>
    </xf>
    <xf numFmtId="0" fontId="10" fillId="0" borderId="23" xfId="2" applyFont="1" applyFill="1" applyBorder="1" applyAlignment="1">
      <alignment horizontal="center" vertical="center" wrapText="1"/>
    </xf>
    <xf numFmtId="0" fontId="35" fillId="0" borderId="15" xfId="0" applyFont="1" applyBorder="1" applyAlignment="1">
      <alignment horizontal="center" vertical="center"/>
    </xf>
    <xf numFmtId="178" fontId="6" fillId="0" borderId="0" xfId="2" applyNumberFormat="1" applyFont="1" applyBorder="1"/>
    <xf numFmtId="178" fontId="11" fillId="0" borderId="3" xfId="2" applyNumberFormat="1" applyFont="1" applyFill="1" applyBorder="1" applyAlignment="1">
      <alignment horizontal="right" vertical="center"/>
    </xf>
    <xf numFmtId="0" fontId="0" fillId="0" borderId="6" xfId="0" applyBorder="1" applyAlignment="1">
      <alignment vertical="center"/>
    </xf>
    <xf numFmtId="178" fontId="11" fillId="0" borderId="23" xfId="2" applyNumberFormat="1" applyFont="1" applyFill="1" applyBorder="1" applyAlignment="1"/>
    <xf numFmtId="0" fontId="0" fillId="0" borderId="24" xfId="0" applyBorder="1" applyAlignment="1">
      <alignment vertical="center"/>
    </xf>
    <xf numFmtId="0" fontId="0" fillId="0" borderId="23" xfId="0" applyBorder="1" applyAlignment="1">
      <alignment vertical="center"/>
    </xf>
    <xf numFmtId="178" fontId="11" fillId="0" borderId="23" xfId="2" applyNumberFormat="1" applyFont="1" applyFill="1" applyBorder="1" applyAlignment="1">
      <alignment horizontal="left" vertical="center"/>
    </xf>
    <xf numFmtId="178" fontId="11" fillId="0" borderId="2" xfId="2" applyNumberFormat="1" applyFont="1" applyFill="1" applyBorder="1" applyAlignment="1">
      <alignment horizontal="distributed" vertical="distributed" textRotation="255" indent="5"/>
    </xf>
    <xf numFmtId="178" fontId="11" fillId="0" borderId="2" xfId="2" applyNumberFormat="1" applyFont="1" applyFill="1" applyBorder="1" applyAlignment="1">
      <alignment horizontal="distributed" vertical="center"/>
    </xf>
    <xf numFmtId="0" fontId="0" fillId="0" borderId="7" xfId="0" applyBorder="1" applyAlignment="1">
      <alignment horizontal="distributed" vertical="distributed" textRotation="255" indent="5"/>
    </xf>
    <xf numFmtId="178" fontId="11" fillId="0" borderId="7" xfId="2" applyNumberFormat="1" applyFont="1" applyFill="1" applyBorder="1" applyAlignment="1">
      <alignment horizontal="distributed" vertical="center"/>
    </xf>
    <xf numFmtId="178" fontId="11" fillId="0" borderId="16" xfId="2" applyNumberFormat="1" applyFont="1" applyFill="1" applyBorder="1" applyAlignment="1">
      <alignment horizontal="distributed" vertical="center"/>
    </xf>
    <xf numFmtId="178" fontId="11" fillId="0" borderId="2" xfId="2" applyNumberFormat="1" applyFont="1" applyFill="1" applyBorder="1" applyAlignment="1">
      <alignment horizontal="center" vertical="center"/>
    </xf>
    <xf numFmtId="0" fontId="0" fillId="0" borderId="16" xfId="0" applyBorder="1" applyAlignment="1">
      <alignment horizontal="distributed" vertical="distributed" textRotation="255" indent="5"/>
    </xf>
    <xf numFmtId="0" fontId="0" fillId="0" borderId="15" xfId="0" applyBorder="1" applyAlignment="1">
      <alignment vertical="center"/>
    </xf>
    <xf numFmtId="0" fontId="0" fillId="0" borderId="49" xfId="0" applyBorder="1" applyAlignment="1">
      <alignment vertical="center"/>
    </xf>
    <xf numFmtId="178" fontId="11" fillId="0" borderId="5" xfId="2" applyNumberFormat="1" applyFont="1" applyFill="1" applyBorder="1"/>
    <xf numFmtId="178" fontId="11" fillId="0" borderId="5" xfId="2" applyNumberFormat="1" applyFont="1" applyFill="1" applyBorder="1" applyAlignment="1">
      <alignment horizontal="distributed" vertical="center" wrapText="1"/>
    </xf>
    <xf numFmtId="178" fontId="11" fillId="0" borderId="5" xfId="2" applyNumberFormat="1" applyFont="1" applyFill="1" applyBorder="1" applyAlignment="1">
      <alignment horizontal="center" vertical="center"/>
    </xf>
    <xf numFmtId="182" fontId="11" fillId="0" borderId="5" xfId="2" applyNumberFormat="1" applyFont="1" applyFill="1" applyBorder="1" applyAlignment="1">
      <alignment horizontal="right" vertical="center"/>
    </xf>
    <xf numFmtId="178" fontId="11" fillId="0" borderId="11" xfId="2" applyNumberFormat="1" applyFont="1" applyFill="1" applyBorder="1" applyAlignment="1">
      <alignment horizontal="left" vertical="center" wrapText="1"/>
    </xf>
    <xf numFmtId="0" fontId="0" fillId="0" borderId="12" xfId="0" applyBorder="1" applyAlignment="1">
      <alignment horizontal="distributed" vertical="center" wrapText="1"/>
    </xf>
    <xf numFmtId="0" fontId="0" fillId="0" borderId="71" xfId="0" applyBorder="1" applyAlignment="1">
      <alignment horizontal="distributed" vertical="center" wrapText="1"/>
    </xf>
    <xf numFmtId="0" fontId="0" fillId="0" borderId="23" xfId="0" applyBorder="1" applyAlignment="1">
      <alignment horizontal="distributed" vertical="center" wrapText="1"/>
    </xf>
    <xf numFmtId="0" fontId="0" fillId="0" borderId="56" xfId="0" applyBorder="1" applyAlignment="1">
      <alignment horizontal="distributed" vertical="center"/>
    </xf>
    <xf numFmtId="178" fontId="11" fillId="0" borderId="15" xfId="2" applyNumberFormat="1" applyFont="1" applyFill="1" applyBorder="1" applyAlignment="1">
      <alignment vertical="center"/>
    </xf>
    <xf numFmtId="0" fontId="0" fillId="0" borderId="15" xfId="0" applyBorder="1" applyAlignment="1">
      <alignment horizontal="distributed" vertical="center" wrapText="1"/>
    </xf>
    <xf numFmtId="0" fontId="0" fillId="0" borderId="17" xfId="0" applyBorder="1" applyAlignment="1">
      <alignment horizontal="distributed" vertical="center" wrapText="1"/>
    </xf>
    <xf numFmtId="0" fontId="0" fillId="0" borderId="18" xfId="0" applyBorder="1" applyAlignment="1">
      <alignment horizontal="distributed" vertical="center"/>
    </xf>
    <xf numFmtId="178" fontId="11" fillId="0" borderId="8" xfId="2" applyNumberFormat="1" applyFont="1" applyFill="1" applyBorder="1" applyAlignment="1">
      <alignment horizontal="right" vertical="center"/>
    </xf>
    <xf numFmtId="0" fontId="0" fillId="0" borderId="21" xfId="0" applyBorder="1" applyAlignment="1">
      <alignment horizontal="right" vertical="center"/>
    </xf>
    <xf numFmtId="182" fontId="11" fillId="0" borderId="32" xfId="2" applyNumberFormat="1" applyFont="1" applyFill="1" applyBorder="1" applyAlignment="1">
      <alignment horizontal="right" vertical="center"/>
    </xf>
    <xf numFmtId="0" fontId="0" fillId="0" borderId="33" xfId="0" applyBorder="1" applyAlignment="1">
      <alignment horizontal="right" vertical="center"/>
    </xf>
    <xf numFmtId="178" fontId="31" fillId="0" borderId="0" xfId="2" applyNumberFormat="1" applyFont="1" applyFill="1" applyAlignment="1">
      <alignment horizontal="distributed" vertical="center"/>
    </xf>
    <xf numFmtId="0" fontId="38" fillId="0" borderId="0" xfId="0" applyFont="1" applyAlignment="1">
      <alignment horizontal="distributed" vertical="center"/>
    </xf>
    <xf numFmtId="176" fontId="27" fillId="0" borderId="67" xfId="6" applyNumberFormat="1" applyFont="1" applyBorder="1" applyAlignment="1">
      <alignment horizontal="center" vertical="center"/>
    </xf>
    <xf numFmtId="176" fontId="27" fillId="0" borderId="5" xfId="6" applyNumberFormat="1" applyFont="1" applyBorder="1" applyAlignment="1">
      <alignment horizontal="center" vertical="center"/>
    </xf>
    <xf numFmtId="0" fontId="10" fillId="0" borderId="0" xfId="0" applyFont="1" applyBorder="1">
      <alignment vertical="center"/>
    </xf>
    <xf numFmtId="38" fontId="40" fillId="0" borderId="0" xfId="4" applyFont="1" applyAlignment="1">
      <alignment vertical="center"/>
    </xf>
    <xf numFmtId="38" fontId="40" fillId="3" borderId="0" xfId="4" applyFont="1" applyFill="1" applyAlignment="1">
      <alignment horizontal="center" vertical="center"/>
    </xf>
    <xf numFmtId="38" fontId="6" fillId="3" borderId="0" xfId="4" applyFont="1" applyFill="1" applyAlignment="1">
      <alignment horizontal="center" vertical="center"/>
    </xf>
    <xf numFmtId="38" fontId="40" fillId="3" borderId="0" xfId="4" applyFont="1" applyFill="1" applyAlignment="1">
      <alignment horizontal="left" vertical="center"/>
    </xf>
    <xf numFmtId="189" fontId="40" fillId="3" borderId="0" xfId="4" applyNumberFormat="1" applyFont="1" applyFill="1" applyAlignment="1">
      <alignment horizontal="center" vertical="center"/>
    </xf>
    <xf numFmtId="38" fontId="40" fillId="3" borderId="0" xfId="4" applyFont="1" applyFill="1" applyAlignment="1">
      <alignment vertical="center"/>
    </xf>
    <xf numFmtId="38" fontId="6" fillId="3" borderId="0" xfId="4" applyFont="1" applyFill="1" applyAlignment="1">
      <alignment vertical="center"/>
    </xf>
    <xf numFmtId="38" fontId="40" fillId="3" borderId="0" xfId="4" applyFont="1" applyFill="1" applyBorder="1" applyAlignment="1">
      <alignment vertical="center"/>
    </xf>
    <xf numFmtId="38" fontId="40" fillId="0" borderId="0" xfId="4" applyFont="1" applyFill="1" applyAlignment="1">
      <alignment horizontal="right" vertical="center"/>
    </xf>
    <xf numFmtId="38" fontId="39" fillId="3" borderId="0" xfId="4" applyFont="1" applyFill="1" applyAlignment="1">
      <alignment vertical="center"/>
    </xf>
    <xf numFmtId="178" fontId="6" fillId="0" borderId="0" xfId="2" applyNumberFormat="1" applyFont="1" applyBorder="1" applyAlignment="1">
      <alignment horizontal="center" vertical="center"/>
    </xf>
    <xf numFmtId="178" fontId="11" fillId="0" borderId="0" xfId="2" applyNumberFormat="1" applyFont="1" applyBorder="1" applyAlignment="1">
      <alignment horizontal="distributed" vertical="center" wrapText="1" shrinkToFit="1"/>
    </xf>
    <xf numFmtId="178" fontId="11" fillId="0" borderId="0" xfId="2" applyNumberFormat="1" applyFont="1" applyBorder="1" applyAlignment="1">
      <alignment horizontal="distributed" vertical="center" shrinkToFit="1"/>
    </xf>
    <xf numFmtId="178" fontId="6" fillId="0" borderId="0" xfId="2" applyNumberFormat="1" applyFont="1" applyBorder="1" applyAlignment="1">
      <alignment horizontal="right" vertical="center"/>
    </xf>
    <xf numFmtId="176" fontId="6" fillId="0" borderId="0" xfId="2" applyNumberFormat="1" applyFont="1" applyBorder="1" applyAlignment="1">
      <alignment horizontal="right" vertical="top"/>
    </xf>
    <xf numFmtId="178" fontId="10" fillId="0" borderId="0" xfId="2" applyNumberFormat="1" applyFont="1" applyBorder="1"/>
    <xf numFmtId="178" fontId="10" fillId="0" borderId="0" xfId="2" quotePrefix="1" applyNumberFormat="1" applyFont="1" applyBorder="1" applyAlignment="1">
      <alignment horizontal="center" vertical="center"/>
    </xf>
    <xf numFmtId="178" fontId="6" fillId="0" borderId="0" xfId="2" applyNumberFormat="1" applyFont="1" applyFill="1" applyBorder="1" applyAlignment="1">
      <alignment horizontal="right" vertical="center"/>
    </xf>
    <xf numFmtId="0" fontId="6" fillId="0" borderId="0" xfId="2" applyFont="1" applyBorder="1" applyAlignment="1">
      <alignment horizontal="center" vertical="center"/>
    </xf>
    <xf numFmtId="178" fontId="6" fillId="0" borderId="4" xfId="2" applyNumberFormat="1" applyFont="1" applyBorder="1" applyAlignment="1">
      <alignment horizontal="right" vertical="center"/>
    </xf>
    <xf numFmtId="178" fontId="6" fillId="2" borderId="0" xfId="2" applyNumberFormat="1" applyFont="1" applyFill="1" applyBorder="1" applyAlignment="1">
      <alignment horizontal="right" vertical="center"/>
    </xf>
    <xf numFmtId="176" fontId="6" fillId="0" borderId="23" xfId="1" applyNumberFormat="1" applyFont="1" applyBorder="1" applyAlignment="1">
      <alignment horizontal="distributed" vertical="center"/>
    </xf>
    <xf numFmtId="176" fontId="6" fillId="0" borderId="23" xfId="1" applyNumberFormat="1" applyFont="1" applyBorder="1" applyAlignment="1">
      <alignment horizontal="right" vertical="center"/>
    </xf>
    <xf numFmtId="176" fontId="6" fillId="0" borderId="23" xfId="1" applyNumberFormat="1" applyFont="1" applyFill="1" applyBorder="1" applyAlignment="1">
      <alignment horizontal="right" vertical="center"/>
    </xf>
    <xf numFmtId="0" fontId="6" fillId="0" borderId="0" xfId="1" applyNumberFormat="1" applyFont="1" applyBorder="1" applyAlignment="1"/>
    <xf numFmtId="178" fontId="11" fillId="0" borderId="0" xfId="2" applyNumberFormat="1" applyFont="1" applyFill="1" applyBorder="1" applyAlignment="1">
      <alignment horizontal="center" vertical="center"/>
    </xf>
    <xf numFmtId="178" fontId="11" fillId="0" borderId="0" xfId="2" applyNumberFormat="1" applyFont="1" applyFill="1" applyBorder="1" applyAlignment="1">
      <alignment horizontal="right" vertical="center"/>
    </xf>
    <xf numFmtId="185" fontId="11" fillId="0" borderId="0" xfId="2" applyNumberFormat="1" applyFont="1" applyFill="1" applyBorder="1" applyAlignment="1">
      <alignment horizontal="right" vertical="center"/>
    </xf>
    <xf numFmtId="178" fontId="12" fillId="0" borderId="0" xfId="2" applyNumberFormat="1" applyFont="1" applyFill="1" applyBorder="1" applyAlignment="1">
      <alignment vertical="center" wrapText="1" shrinkToFit="1"/>
    </xf>
    <xf numFmtId="178" fontId="12" fillId="0" borderId="0" xfId="2" applyNumberFormat="1" applyFont="1" applyFill="1" applyBorder="1" applyAlignment="1">
      <alignment horizontal="center" vertical="center" wrapText="1" shrinkToFit="1"/>
    </xf>
    <xf numFmtId="0" fontId="15" fillId="0" borderId="0" xfId="3" applyFont="1" applyFill="1" applyBorder="1">
      <alignment vertical="center"/>
    </xf>
  </cellXfs>
  <cellStyles count="8">
    <cellStyle name="桁区切り 2" xfId="4"/>
    <cellStyle name="桁区切り 3" xfId="7"/>
    <cellStyle name="標準" xfId="0" builtinId="0"/>
    <cellStyle name="標準 3" xfId="3"/>
    <cellStyle name="標準_○(019-023)Ⅰ 一般廃棄物処理事業の概要(H21-2)" xfId="6"/>
    <cellStyle name="標準_○(61-89)07_Ⅲ ごみ処理状況(H18)" xfId="5"/>
    <cellStyle name="標準_○(61-89)07_Ⅲ ごみ処理状況(H19).xls" xfId="2"/>
    <cellStyle name="標準_新○(61-89)07_Ⅲ ごみ処理状況(H19).xls" xfId="1"/>
  </cellStyles>
  <dxfs count="43">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8" formatCode="&quot;-&quot;"/>
    </dxf>
    <dxf>
      <numFmt numFmtId="187" formatCode="\-"/>
    </dxf>
    <dxf>
      <font>
        <b/>
        <i/>
        <color rgb="FFFF0000"/>
      </font>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fill>
        <patternFill>
          <bgColor indexed="10"/>
        </patternFill>
      </fill>
    </dxf>
    <dxf>
      <fill>
        <patternFill>
          <bgColor indexed="10"/>
        </patternFill>
      </fill>
    </dxf>
    <dxf>
      <numFmt numFmtId="187" formatCode="\-"/>
    </dxf>
    <dxf>
      <font>
        <b val="0"/>
        <i val="0"/>
      </font>
      <fill>
        <patternFill>
          <bgColor rgb="FFFF0000"/>
        </patternFill>
      </fill>
    </dxf>
    <dxf>
      <font>
        <color theme="0"/>
      </font>
      <fill>
        <patternFill patternType="none">
          <bgColor indexed="65"/>
        </patternFill>
      </fill>
    </dxf>
    <dxf>
      <fill>
        <patternFill>
          <bgColor indexed="10"/>
        </patternFill>
      </fill>
    </dxf>
    <dxf>
      <fill>
        <patternFill>
          <bgColor indexed="10"/>
        </patternFill>
      </fill>
    </dxf>
    <dxf>
      <fill>
        <patternFill>
          <bgColor indexed="10"/>
        </patternFill>
      </fill>
    </dxf>
    <dxf>
      <numFmt numFmtId="187" formatCode="\-"/>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66675</xdr:colOff>
      <xdr:row>41</xdr:row>
      <xdr:rowOff>0</xdr:rowOff>
    </xdr:from>
    <xdr:to>
      <xdr:col>3</xdr:col>
      <xdr:colOff>285750</xdr:colOff>
      <xdr:row>41</xdr:row>
      <xdr:rowOff>0</xdr:rowOff>
    </xdr:to>
    <xdr:sp macro="" textlink="">
      <xdr:nvSpPr>
        <xdr:cNvPr id="2" name="Text Box 1"/>
        <xdr:cNvSpPr txBox="1">
          <a:spLocks noChangeArrowheads="1"/>
        </xdr:cNvSpPr>
      </xdr:nvSpPr>
      <xdr:spPr bwMode="auto">
        <a:xfrm>
          <a:off x="1600200" y="9944100"/>
          <a:ext cx="2190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p>
      </xdr:txBody>
    </xdr:sp>
    <xdr:clientData/>
  </xdr:twoCellAnchor>
  <xdr:twoCellAnchor>
    <xdr:from>
      <xdr:col>3</xdr:col>
      <xdr:colOff>66675</xdr:colOff>
      <xdr:row>41</xdr:row>
      <xdr:rowOff>0</xdr:rowOff>
    </xdr:from>
    <xdr:to>
      <xdr:col>3</xdr:col>
      <xdr:colOff>285750</xdr:colOff>
      <xdr:row>41</xdr:row>
      <xdr:rowOff>0</xdr:rowOff>
    </xdr:to>
    <xdr:sp macro="" textlink="">
      <xdr:nvSpPr>
        <xdr:cNvPr id="3" name="Text Box 2"/>
        <xdr:cNvSpPr txBox="1">
          <a:spLocks noChangeArrowheads="1"/>
        </xdr:cNvSpPr>
      </xdr:nvSpPr>
      <xdr:spPr bwMode="auto">
        <a:xfrm>
          <a:off x="1600200" y="9944100"/>
          <a:ext cx="2190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29677;&#26989;&#21209;/10%20&#27010;&#35201;/H24/H24&#27010;&#35201;&#12539;&#20316;&#25104;&#12501;&#12449;&#12452;&#12523;/&#20107;&#26989;&#20307;&#21046;(&#65297;&#34892;&#12487;&#12540;&#12479;&#20316;&#251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29677;&#26989;&#21209;/10%20&#27010;&#35201;/H24/H24&#27010;&#35201;&#12539;&#20316;&#25104;&#12501;&#12449;&#12452;&#12523;/&#12372;&#12415;&#20966;&#29702;&#3732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_&#35519;&#26619;/01_&#19968;&#33324;&#24259;&#26820;&#29289;&#20966;&#29702;&#20107;&#26989;&#23455;&#32318;/02_&#19968;&#33324;&#24259;&#26820;&#29289;&#20966;&#29702;&#20107;&#26989;&#12398;&#27010;&#35201;/R04/99_&#23436;&#25104;&#29256;/20_&#12456;&#12463;&#12475;&#12523;&#29256;/&#65299;&#31456;_044-053_&#34920;3-2&#65374;3-8_&#12372;&#12415;&#20966;&#29702;_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_&#35519;&#26619;/01_&#19968;&#33324;&#24259;&#26820;&#29289;&#20966;&#29702;&#20107;&#26989;&#23455;&#32318;/02_&#19968;&#33324;&#24259;&#26820;&#29289;&#20966;&#29702;&#20107;&#26989;&#12398;&#27010;&#35201;/R04/99_&#23436;&#25104;&#29256;/20_&#12456;&#12463;&#12475;&#12523;&#29256;/&#65299;&#31456;_054-068_&#34920;3-9&#65374;3-13_&#36039;&#28304;&#21270;_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03、04表"/>
      <sheetName val="05、06、07表"/>
      <sheetName val="12表"/>
      <sheetName val="市町村"/>
      <sheetName val="従事職員数(03表)"/>
      <sheetName val="業者数(05･06表)"/>
      <sheetName val="実施形態(12表)"/>
    </sheetNames>
    <sheetDataSet>
      <sheetData sheetId="0">
        <row r="12">
          <cell r="M12" t="str">
            <v>14840</v>
          </cell>
        </row>
      </sheetData>
      <sheetData sheetId="1"/>
      <sheetData sheetId="2"/>
      <sheetData sheetId="3"/>
      <sheetData sheetId="4"/>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町村"/>
      <sheetName val="市町村 (バックアップ)"/>
      <sheetName val="他市町村委託"/>
      <sheetName val="連絡先・人口"/>
      <sheetName val="ごみ分別数"/>
      <sheetName val="様式1-1～3"/>
      <sheetName val="様式1-4 A表"/>
      <sheetName val="様式1-5 B表"/>
      <sheetName val="様式1-6 C表"/>
      <sheetName val="様式1-7 D､E表"/>
      <sheetName val="様式1-8 F表"/>
      <sheetName val="様式2-1"/>
      <sheetName val="様式2-2"/>
      <sheetName val="様式3"/>
      <sheetName val="様式4-1"/>
      <sheetName val="様式4-2"/>
      <sheetName val="様式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2"/>
      <sheetName val="表3-3"/>
      <sheetName val="表3-4"/>
      <sheetName val="表3-5"/>
      <sheetName val="表3-6"/>
      <sheetName val="表3-7"/>
      <sheetName val="表3-8"/>
      <sheetName val="市町村（集約）_処理（Ⅲ2-8用）"/>
      <sheetName val="横浜市_ビン缶ペットボトル対策"/>
      <sheetName val="区分別処理"/>
      <sheetName val="資源ごみ"/>
      <sheetName val="収集形態"/>
    </sheetNames>
    <sheetDataSet>
      <sheetData sheetId="0"/>
      <sheetData sheetId="1"/>
      <sheetData sheetId="2"/>
      <sheetData sheetId="3"/>
      <sheetData sheetId="4"/>
      <sheetData sheetId="5"/>
      <sheetData sheetId="6"/>
      <sheetData sheetId="7">
        <row r="46">
          <cell r="AF46">
            <v>913084</v>
          </cell>
        </row>
      </sheetData>
      <sheetData sheetId="8" refreshError="1"/>
      <sheetData sheetId="9">
        <row r="41">
          <cell r="C41">
            <v>437746</v>
          </cell>
        </row>
      </sheetData>
      <sheetData sheetId="10">
        <row r="6">
          <cell r="D6">
            <v>0</v>
          </cell>
        </row>
      </sheetData>
      <sheetData sheetId="11">
        <row r="7">
          <cell r="J7" t="str">
            <v>直営</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9"/>
      <sheetName val="表3-10"/>
      <sheetName val="表3-11"/>
      <sheetName val="表3-12"/>
      <sheetName val="表3-12(2)"/>
      <sheetName val="表3-13"/>
      <sheetName val="表 参考"/>
      <sheetName val="表 参考 (2)"/>
      <sheetName val="表 参考 (３)"/>
      <sheetName val="市町村（集約）_処理（Ⅲ9-13用）"/>
      <sheetName val="市町村（集約）_処理（参考用）"/>
      <sheetName val="残渣資源化（県内）"/>
      <sheetName val="残渣資源化（不燃残渣分）"/>
      <sheetName val="委託"/>
      <sheetName val="処理内訳"/>
      <sheetName val="資源化"/>
    </sheetNames>
    <sheetDataSet>
      <sheetData sheetId="0"/>
      <sheetData sheetId="1"/>
      <sheetData sheetId="2"/>
      <sheetData sheetId="3"/>
      <sheetData sheetId="4"/>
      <sheetData sheetId="5"/>
      <sheetData sheetId="6"/>
      <sheetData sheetId="7"/>
      <sheetData sheetId="8"/>
      <sheetData sheetId="9">
        <row r="6">
          <cell r="B6">
            <v>956579</v>
          </cell>
        </row>
      </sheetData>
      <sheetData sheetId="10">
        <row r="5">
          <cell r="B5">
            <v>3771961</v>
          </cell>
        </row>
      </sheetData>
      <sheetData sheetId="11">
        <row r="37">
          <cell r="B37">
            <v>1284</v>
          </cell>
        </row>
      </sheetData>
      <sheetData sheetId="12">
        <row r="7">
          <cell r="P7">
            <v>10</v>
          </cell>
        </row>
      </sheetData>
      <sheetData sheetId="13">
        <row r="7">
          <cell r="E7">
            <v>0</v>
          </cell>
        </row>
      </sheetData>
      <sheetData sheetId="14">
        <row r="7">
          <cell r="B7">
            <v>956579</v>
          </cell>
        </row>
      </sheetData>
      <sheetData sheetId="15">
        <row r="7">
          <cell r="C7">
            <v>968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62"/>
  <sheetViews>
    <sheetView showOutlineSymbols="0" zoomScaleNormal="100" zoomScaleSheetLayoutView="100" workbookViewId="0">
      <pane xSplit="1" ySplit="8" topLeftCell="B30" activePane="bottomRight" state="frozen"/>
      <selection activeCell="I30" sqref="I30"/>
      <selection pane="topRight" activeCell="I30" sqref="I30"/>
      <selection pane="bottomLeft" activeCell="I30" sqref="I30"/>
      <selection pane="bottomRight" activeCell="AG16" sqref="AG16"/>
    </sheetView>
  </sheetViews>
  <sheetFormatPr defaultRowHeight="16.5" customHeight="1" outlineLevelRow="2"/>
  <cols>
    <col min="1" max="1" width="11.125" style="832" customWidth="1"/>
    <col min="2" max="7" width="2.375" style="664" customWidth="1"/>
    <col min="8" max="8" width="6" style="664" customWidth="1"/>
    <col min="9" max="14" width="2.375" style="664" customWidth="1"/>
    <col min="15" max="15" width="2.5" style="664" customWidth="1"/>
    <col min="16" max="24" width="2.375" style="664" customWidth="1"/>
    <col min="25" max="26" width="2.375" style="833" customWidth="1"/>
    <col min="27" max="29" width="2.375" style="664" customWidth="1"/>
    <col min="30" max="31" width="5.625" style="664" customWidth="1"/>
    <col min="32" max="32" width="9" style="664"/>
    <col min="33" max="33" width="28.125" style="664" bestFit="1" customWidth="1"/>
    <col min="34" max="256" width="9" style="664"/>
    <col min="257" max="257" width="11.125" style="664" customWidth="1"/>
    <col min="258" max="263" width="2.375" style="664" customWidth="1"/>
    <col min="264" max="264" width="6" style="664" customWidth="1"/>
    <col min="265" max="270" width="2.375" style="664" customWidth="1"/>
    <col min="271" max="271" width="2.5" style="664" customWidth="1"/>
    <col min="272" max="285" width="2.375" style="664" customWidth="1"/>
    <col min="286" max="287" width="5.625" style="664" customWidth="1"/>
    <col min="288" max="288" width="9" style="664"/>
    <col min="289" max="289" width="28.125" style="664" bestFit="1" customWidth="1"/>
    <col min="290" max="512" width="9" style="664"/>
    <col min="513" max="513" width="11.125" style="664" customWidth="1"/>
    <col min="514" max="519" width="2.375" style="664" customWidth="1"/>
    <col min="520" max="520" width="6" style="664" customWidth="1"/>
    <col min="521" max="526" width="2.375" style="664" customWidth="1"/>
    <col min="527" max="527" width="2.5" style="664" customWidth="1"/>
    <col min="528" max="541" width="2.375" style="664" customWidth="1"/>
    <col min="542" max="543" width="5.625" style="664" customWidth="1"/>
    <col min="544" max="544" width="9" style="664"/>
    <col min="545" max="545" width="28.125" style="664" bestFit="1" customWidth="1"/>
    <col min="546" max="768" width="9" style="664"/>
    <col min="769" max="769" width="11.125" style="664" customWidth="1"/>
    <col min="770" max="775" width="2.375" style="664" customWidth="1"/>
    <col min="776" max="776" width="6" style="664" customWidth="1"/>
    <col min="777" max="782" width="2.375" style="664" customWidth="1"/>
    <col min="783" max="783" width="2.5" style="664" customWidth="1"/>
    <col min="784" max="797" width="2.375" style="664" customWidth="1"/>
    <col min="798" max="799" width="5.625" style="664" customWidth="1"/>
    <col min="800" max="800" width="9" style="664"/>
    <col min="801" max="801" width="28.125" style="664" bestFit="1" customWidth="1"/>
    <col min="802" max="1024" width="9" style="664"/>
    <col min="1025" max="1025" width="11.125" style="664" customWidth="1"/>
    <col min="1026" max="1031" width="2.375" style="664" customWidth="1"/>
    <col min="1032" max="1032" width="6" style="664" customWidth="1"/>
    <col min="1033" max="1038" width="2.375" style="664" customWidth="1"/>
    <col min="1039" max="1039" width="2.5" style="664" customWidth="1"/>
    <col min="1040" max="1053" width="2.375" style="664" customWidth="1"/>
    <col min="1054" max="1055" width="5.625" style="664" customWidth="1"/>
    <col min="1056" max="1056" width="9" style="664"/>
    <col min="1057" max="1057" width="28.125" style="664" bestFit="1" customWidth="1"/>
    <col min="1058" max="1280" width="9" style="664"/>
    <col min="1281" max="1281" width="11.125" style="664" customWidth="1"/>
    <col min="1282" max="1287" width="2.375" style="664" customWidth="1"/>
    <col min="1288" max="1288" width="6" style="664" customWidth="1"/>
    <col min="1289" max="1294" width="2.375" style="664" customWidth="1"/>
    <col min="1295" max="1295" width="2.5" style="664" customWidth="1"/>
    <col min="1296" max="1309" width="2.375" style="664" customWidth="1"/>
    <col min="1310" max="1311" width="5.625" style="664" customWidth="1"/>
    <col min="1312" max="1312" width="9" style="664"/>
    <col min="1313" max="1313" width="28.125" style="664" bestFit="1" customWidth="1"/>
    <col min="1314" max="1536" width="9" style="664"/>
    <col min="1537" max="1537" width="11.125" style="664" customWidth="1"/>
    <col min="1538" max="1543" width="2.375" style="664" customWidth="1"/>
    <col min="1544" max="1544" width="6" style="664" customWidth="1"/>
    <col min="1545" max="1550" width="2.375" style="664" customWidth="1"/>
    <col min="1551" max="1551" width="2.5" style="664" customWidth="1"/>
    <col min="1552" max="1565" width="2.375" style="664" customWidth="1"/>
    <col min="1566" max="1567" width="5.625" style="664" customWidth="1"/>
    <col min="1568" max="1568" width="9" style="664"/>
    <col min="1569" max="1569" width="28.125" style="664" bestFit="1" customWidth="1"/>
    <col min="1570" max="1792" width="9" style="664"/>
    <col min="1793" max="1793" width="11.125" style="664" customWidth="1"/>
    <col min="1794" max="1799" width="2.375" style="664" customWidth="1"/>
    <col min="1800" max="1800" width="6" style="664" customWidth="1"/>
    <col min="1801" max="1806" width="2.375" style="664" customWidth="1"/>
    <col min="1807" max="1807" width="2.5" style="664" customWidth="1"/>
    <col min="1808" max="1821" width="2.375" style="664" customWidth="1"/>
    <col min="1822" max="1823" width="5.625" style="664" customWidth="1"/>
    <col min="1824" max="1824" width="9" style="664"/>
    <col min="1825" max="1825" width="28.125" style="664" bestFit="1" customWidth="1"/>
    <col min="1826" max="2048" width="9" style="664"/>
    <col min="2049" max="2049" width="11.125" style="664" customWidth="1"/>
    <col min="2050" max="2055" width="2.375" style="664" customWidth="1"/>
    <col min="2056" max="2056" width="6" style="664" customWidth="1"/>
    <col min="2057" max="2062" width="2.375" style="664" customWidth="1"/>
    <col min="2063" max="2063" width="2.5" style="664" customWidth="1"/>
    <col min="2064" max="2077" width="2.375" style="664" customWidth="1"/>
    <col min="2078" max="2079" width="5.625" style="664" customWidth="1"/>
    <col min="2080" max="2080" width="9" style="664"/>
    <col min="2081" max="2081" width="28.125" style="664" bestFit="1" customWidth="1"/>
    <col min="2082" max="2304" width="9" style="664"/>
    <col min="2305" max="2305" width="11.125" style="664" customWidth="1"/>
    <col min="2306" max="2311" width="2.375" style="664" customWidth="1"/>
    <col min="2312" max="2312" width="6" style="664" customWidth="1"/>
    <col min="2313" max="2318" width="2.375" style="664" customWidth="1"/>
    <col min="2319" max="2319" width="2.5" style="664" customWidth="1"/>
    <col min="2320" max="2333" width="2.375" style="664" customWidth="1"/>
    <col min="2334" max="2335" width="5.625" style="664" customWidth="1"/>
    <col min="2336" max="2336" width="9" style="664"/>
    <col min="2337" max="2337" width="28.125" style="664" bestFit="1" customWidth="1"/>
    <col min="2338" max="2560" width="9" style="664"/>
    <col min="2561" max="2561" width="11.125" style="664" customWidth="1"/>
    <col min="2562" max="2567" width="2.375" style="664" customWidth="1"/>
    <col min="2568" max="2568" width="6" style="664" customWidth="1"/>
    <col min="2569" max="2574" width="2.375" style="664" customWidth="1"/>
    <col min="2575" max="2575" width="2.5" style="664" customWidth="1"/>
    <col min="2576" max="2589" width="2.375" style="664" customWidth="1"/>
    <col min="2590" max="2591" width="5.625" style="664" customWidth="1"/>
    <col min="2592" max="2592" width="9" style="664"/>
    <col min="2593" max="2593" width="28.125" style="664" bestFit="1" customWidth="1"/>
    <col min="2594" max="2816" width="9" style="664"/>
    <col min="2817" max="2817" width="11.125" style="664" customWidth="1"/>
    <col min="2818" max="2823" width="2.375" style="664" customWidth="1"/>
    <col min="2824" max="2824" width="6" style="664" customWidth="1"/>
    <col min="2825" max="2830" width="2.375" style="664" customWidth="1"/>
    <col min="2831" max="2831" width="2.5" style="664" customWidth="1"/>
    <col min="2832" max="2845" width="2.375" style="664" customWidth="1"/>
    <col min="2846" max="2847" width="5.625" style="664" customWidth="1"/>
    <col min="2848" max="2848" width="9" style="664"/>
    <col min="2849" max="2849" width="28.125" style="664" bestFit="1" customWidth="1"/>
    <col min="2850" max="3072" width="9" style="664"/>
    <col min="3073" max="3073" width="11.125" style="664" customWidth="1"/>
    <col min="3074" max="3079" width="2.375" style="664" customWidth="1"/>
    <col min="3080" max="3080" width="6" style="664" customWidth="1"/>
    <col min="3081" max="3086" width="2.375" style="664" customWidth="1"/>
    <col min="3087" max="3087" width="2.5" style="664" customWidth="1"/>
    <col min="3088" max="3101" width="2.375" style="664" customWidth="1"/>
    <col min="3102" max="3103" width="5.625" style="664" customWidth="1"/>
    <col min="3104" max="3104" width="9" style="664"/>
    <col min="3105" max="3105" width="28.125" style="664" bestFit="1" customWidth="1"/>
    <col min="3106" max="3328" width="9" style="664"/>
    <col min="3329" max="3329" width="11.125" style="664" customWidth="1"/>
    <col min="3330" max="3335" width="2.375" style="664" customWidth="1"/>
    <col min="3336" max="3336" width="6" style="664" customWidth="1"/>
    <col min="3337" max="3342" width="2.375" style="664" customWidth="1"/>
    <col min="3343" max="3343" width="2.5" style="664" customWidth="1"/>
    <col min="3344" max="3357" width="2.375" style="664" customWidth="1"/>
    <col min="3358" max="3359" width="5.625" style="664" customWidth="1"/>
    <col min="3360" max="3360" width="9" style="664"/>
    <col min="3361" max="3361" width="28.125" style="664" bestFit="1" customWidth="1"/>
    <col min="3362" max="3584" width="9" style="664"/>
    <col min="3585" max="3585" width="11.125" style="664" customWidth="1"/>
    <col min="3586" max="3591" width="2.375" style="664" customWidth="1"/>
    <col min="3592" max="3592" width="6" style="664" customWidth="1"/>
    <col min="3593" max="3598" width="2.375" style="664" customWidth="1"/>
    <col min="3599" max="3599" width="2.5" style="664" customWidth="1"/>
    <col min="3600" max="3613" width="2.375" style="664" customWidth="1"/>
    <col min="3614" max="3615" width="5.625" style="664" customWidth="1"/>
    <col min="3616" max="3616" width="9" style="664"/>
    <col min="3617" max="3617" width="28.125" style="664" bestFit="1" customWidth="1"/>
    <col min="3618" max="3840" width="9" style="664"/>
    <col min="3841" max="3841" width="11.125" style="664" customWidth="1"/>
    <col min="3842" max="3847" width="2.375" style="664" customWidth="1"/>
    <col min="3848" max="3848" width="6" style="664" customWidth="1"/>
    <col min="3849" max="3854" width="2.375" style="664" customWidth="1"/>
    <col min="3855" max="3855" width="2.5" style="664" customWidth="1"/>
    <col min="3856" max="3869" width="2.375" style="664" customWidth="1"/>
    <col min="3870" max="3871" width="5.625" style="664" customWidth="1"/>
    <col min="3872" max="3872" width="9" style="664"/>
    <col min="3873" max="3873" width="28.125" style="664" bestFit="1" customWidth="1"/>
    <col min="3874" max="4096" width="9" style="664"/>
    <col min="4097" max="4097" width="11.125" style="664" customWidth="1"/>
    <col min="4098" max="4103" width="2.375" style="664" customWidth="1"/>
    <col min="4104" max="4104" width="6" style="664" customWidth="1"/>
    <col min="4105" max="4110" width="2.375" style="664" customWidth="1"/>
    <col min="4111" max="4111" width="2.5" style="664" customWidth="1"/>
    <col min="4112" max="4125" width="2.375" style="664" customWidth="1"/>
    <col min="4126" max="4127" width="5.625" style="664" customWidth="1"/>
    <col min="4128" max="4128" width="9" style="664"/>
    <col min="4129" max="4129" width="28.125" style="664" bestFit="1" customWidth="1"/>
    <col min="4130" max="4352" width="9" style="664"/>
    <col min="4353" max="4353" width="11.125" style="664" customWidth="1"/>
    <col min="4354" max="4359" width="2.375" style="664" customWidth="1"/>
    <col min="4360" max="4360" width="6" style="664" customWidth="1"/>
    <col min="4361" max="4366" width="2.375" style="664" customWidth="1"/>
    <col min="4367" max="4367" width="2.5" style="664" customWidth="1"/>
    <col min="4368" max="4381" width="2.375" style="664" customWidth="1"/>
    <col min="4382" max="4383" width="5.625" style="664" customWidth="1"/>
    <col min="4384" max="4384" width="9" style="664"/>
    <col min="4385" max="4385" width="28.125" style="664" bestFit="1" customWidth="1"/>
    <col min="4386" max="4608" width="9" style="664"/>
    <col min="4609" max="4609" width="11.125" style="664" customWidth="1"/>
    <col min="4610" max="4615" width="2.375" style="664" customWidth="1"/>
    <col min="4616" max="4616" width="6" style="664" customWidth="1"/>
    <col min="4617" max="4622" width="2.375" style="664" customWidth="1"/>
    <col min="4623" max="4623" width="2.5" style="664" customWidth="1"/>
    <col min="4624" max="4637" width="2.375" style="664" customWidth="1"/>
    <col min="4638" max="4639" width="5.625" style="664" customWidth="1"/>
    <col min="4640" max="4640" width="9" style="664"/>
    <col min="4641" max="4641" width="28.125" style="664" bestFit="1" customWidth="1"/>
    <col min="4642" max="4864" width="9" style="664"/>
    <col min="4865" max="4865" width="11.125" style="664" customWidth="1"/>
    <col min="4866" max="4871" width="2.375" style="664" customWidth="1"/>
    <col min="4872" max="4872" width="6" style="664" customWidth="1"/>
    <col min="4873" max="4878" width="2.375" style="664" customWidth="1"/>
    <col min="4879" max="4879" width="2.5" style="664" customWidth="1"/>
    <col min="4880" max="4893" width="2.375" style="664" customWidth="1"/>
    <col min="4894" max="4895" width="5.625" style="664" customWidth="1"/>
    <col min="4896" max="4896" width="9" style="664"/>
    <col min="4897" max="4897" width="28.125" style="664" bestFit="1" customWidth="1"/>
    <col min="4898" max="5120" width="9" style="664"/>
    <col min="5121" max="5121" width="11.125" style="664" customWidth="1"/>
    <col min="5122" max="5127" width="2.375" style="664" customWidth="1"/>
    <col min="5128" max="5128" width="6" style="664" customWidth="1"/>
    <col min="5129" max="5134" width="2.375" style="664" customWidth="1"/>
    <col min="5135" max="5135" width="2.5" style="664" customWidth="1"/>
    <col min="5136" max="5149" width="2.375" style="664" customWidth="1"/>
    <col min="5150" max="5151" width="5.625" style="664" customWidth="1"/>
    <col min="5152" max="5152" width="9" style="664"/>
    <col min="5153" max="5153" width="28.125" style="664" bestFit="1" customWidth="1"/>
    <col min="5154" max="5376" width="9" style="664"/>
    <col min="5377" max="5377" width="11.125" style="664" customWidth="1"/>
    <col min="5378" max="5383" width="2.375" style="664" customWidth="1"/>
    <col min="5384" max="5384" width="6" style="664" customWidth="1"/>
    <col min="5385" max="5390" width="2.375" style="664" customWidth="1"/>
    <col min="5391" max="5391" width="2.5" style="664" customWidth="1"/>
    <col min="5392" max="5405" width="2.375" style="664" customWidth="1"/>
    <col min="5406" max="5407" width="5.625" style="664" customWidth="1"/>
    <col min="5408" max="5408" width="9" style="664"/>
    <col min="5409" max="5409" width="28.125" style="664" bestFit="1" customWidth="1"/>
    <col min="5410" max="5632" width="9" style="664"/>
    <col min="5633" max="5633" width="11.125" style="664" customWidth="1"/>
    <col min="5634" max="5639" width="2.375" style="664" customWidth="1"/>
    <col min="5640" max="5640" width="6" style="664" customWidth="1"/>
    <col min="5641" max="5646" width="2.375" style="664" customWidth="1"/>
    <col min="5647" max="5647" width="2.5" style="664" customWidth="1"/>
    <col min="5648" max="5661" width="2.375" style="664" customWidth="1"/>
    <col min="5662" max="5663" width="5.625" style="664" customWidth="1"/>
    <col min="5664" max="5664" width="9" style="664"/>
    <col min="5665" max="5665" width="28.125" style="664" bestFit="1" customWidth="1"/>
    <col min="5666" max="5888" width="9" style="664"/>
    <col min="5889" max="5889" width="11.125" style="664" customWidth="1"/>
    <col min="5890" max="5895" width="2.375" style="664" customWidth="1"/>
    <col min="5896" max="5896" width="6" style="664" customWidth="1"/>
    <col min="5897" max="5902" width="2.375" style="664" customWidth="1"/>
    <col min="5903" max="5903" width="2.5" style="664" customWidth="1"/>
    <col min="5904" max="5917" width="2.375" style="664" customWidth="1"/>
    <col min="5918" max="5919" width="5.625" style="664" customWidth="1"/>
    <col min="5920" max="5920" width="9" style="664"/>
    <col min="5921" max="5921" width="28.125" style="664" bestFit="1" customWidth="1"/>
    <col min="5922" max="6144" width="9" style="664"/>
    <col min="6145" max="6145" width="11.125" style="664" customWidth="1"/>
    <col min="6146" max="6151" width="2.375" style="664" customWidth="1"/>
    <col min="6152" max="6152" width="6" style="664" customWidth="1"/>
    <col min="6153" max="6158" width="2.375" style="664" customWidth="1"/>
    <col min="6159" max="6159" width="2.5" style="664" customWidth="1"/>
    <col min="6160" max="6173" width="2.375" style="664" customWidth="1"/>
    <col min="6174" max="6175" width="5.625" style="664" customWidth="1"/>
    <col min="6176" max="6176" width="9" style="664"/>
    <col min="6177" max="6177" width="28.125" style="664" bestFit="1" customWidth="1"/>
    <col min="6178" max="6400" width="9" style="664"/>
    <col min="6401" max="6401" width="11.125" style="664" customWidth="1"/>
    <col min="6402" max="6407" width="2.375" style="664" customWidth="1"/>
    <col min="6408" max="6408" width="6" style="664" customWidth="1"/>
    <col min="6409" max="6414" width="2.375" style="664" customWidth="1"/>
    <col min="6415" max="6415" width="2.5" style="664" customWidth="1"/>
    <col min="6416" max="6429" width="2.375" style="664" customWidth="1"/>
    <col min="6430" max="6431" width="5.625" style="664" customWidth="1"/>
    <col min="6432" max="6432" width="9" style="664"/>
    <col min="6433" max="6433" width="28.125" style="664" bestFit="1" customWidth="1"/>
    <col min="6434" max="6656" width="9" style="664"/>
    <col min="6657" max="6657" width="11.125" style="664" customWidth="1"/>
    <col min="6658" max="6663" width="2.375" style="664" customWidth="1"/>
    <col min="6664" max="6664" width="6" style="664" customWidth="1"/>
    <col min="6665" max="6670" width="2.375" style="664" customWidth="1"/>
    <col min="6671" max="6671" width="2.5" style="664" customWidth="1"/>
    <col min="6672" max="6685" width="2.375" style="664" customWidth="1"/>
    <col min="6686" max="6687" width="5.625" style="664" customWidth="1"/>
    <col min="6688" max="6688" width="9" style="664"/>
    <col min="6689" max="6689" width="28.125" style="664" bestFit="1" customWidth="1"/>
    <col min="6690" max="6912" width="9" style="664"/>
    <col min="6913" max="6913" width="11.125" style="664" customWidth="1"/>
    <col min="6914" max="6919" width="2.375" style="664" customWidth="1"/>
    <col min="6920" max="6920" width="6" style="664" customWidth="1"/>
    <col min="6921" max="6926" width="2.375" style="664" customWidth="1"/>
    <col min="6927" max="6927" width="2.5" style="664" customWidth="1"/>
    <col min="6928" max="6941" width="2.375" style="664" customWidth="1"/>
    <col min="6942" max="6943" width="5.625" style="664" customWidth="1"/>
    <col min="6944" max="6944" width="9" style="664"/>
    <col min="6945" max="6945" width="28.125" style="664" bestFit="1" customWidth="1"/>
    <col min="6946" max="7168" width="9" style="664"/>
    <col min="7169" max="7169" width="11.125" style="664" customWidth="1"/>
    <col min="7170" max="7175" width="2.375" style="664" customWidth="1"/>
    <col min="7176" max="7176" width="6" style="664" customWidth="1"/>
    <col min="7177" max="7182" width="2.375" style="664" customWidth="1"/>
    <col min="7183" max="7183" width="2.5" style="664" customWidth="1"/>
    <col min="7184" max="7197" width="2.375" style="664" customWidth="1"/>
    <col min="7198" max="7199" width="5.625" style="664" customWidth="1"/>
    <col min="7200" max="7200" width="9" style="664"/>
    <col min="7201" max="7201" width="28.125" style="664" bestFit="1" customWidth="1"/>
    <col min="7202" max="7424" width="9" style="664"/>
    <col min="7425" max="7425" width="11.125" style="664" customWidth="1"/>
    <col min="7426" max="7431" width="2.375" style="664" customWidth="1"/>
    <col min="7432" max="7432" width="6" style="664" customWidth="1"/>
    <col min="7433" max="7438" width="2.375" style="664" customWidth="1"/>
    <col min="7439" max="7439" width="2.5" style="664" customWidth="1"/>
    <col min="7440" max="7453" width="2.375" style="664" customWidth="1"/>
    <col min="7454" max="7455" width="5.625" style="664" customWidth="1"/>
    <col min="7456" max="7456" width="9" style="664"/>
    <col min="7457" max="7457" width="28.125" style="664" bestFit="1" customWidth="1"/>
    <col min="7458" max="7680" width="9" style="664"/>
    <col min="7681" max="7681" width="11.125" style="664" customWidth="1"/>
    <col min="7682" max="7687" width="2.375" style="664" customWidth="1"/>
    <col min="7688" max="7688" width="6" style="664" customWidth="1"/>
    <col min="7689" max="7694" width="2.375" style="664" customWidth="1"/>
    <col min="7695" max="7695" width="2.5" style="664" customWidth="1"/>
    <col min="7696" max="7709" width="2.375" style="664" customWidth="1"/>
    <col min="7710" max="7711" width="5.625" style="664" customWidth="1"/>
    <col min="7712" max="7712" width="9" style="664"/>
    <col min="7713" max="7713" width="28.125" style="664" bestFit="1" customWidth="1"/>
    <col min="7714" max="7936" width="9" style="664"/>
    <col min="7937" max="7937" width="11.125" style="664" customWidth="1"/>
    <col min="7938" max="7943" width="2.375" style="664" customWidth="1"/>
    <col min="7944" max="7944" width="6" style="664" customWidth="1"/>
    <col min="7945" max="7950" width="2.375" style="664" customWidth="1"/>
    <col min="7951" max="7951" width="2.5" style="664" customWidth="1"/>
    <col min="7952" max="7965" width="2.375" style="664" customWidth="1"/>
    <col min="7966" max="7967" width="5.625" style="664" customWidth="1"/>
    <col min="7968" max="7968" width="9" style="664"/>
    <col min="7969" max="7969" width="28.125" style="664" bestFit="1" customWidth="1"/>
    <col min="7970" max="8192" width="9" style="664"/>
    <col min="8193" max="8193" width="11.125" style="664" customWidth="1"/>
    <col min="8194" max="8199" width="2.375" style="664" customWidth="1"/>
    <col min="8200" max="8200" width="6" style="664" customWidth="1"/>
    <col min="8201" max="8206" width="2.375" style="664" customWidth="1"/>
    <col min="8207" max="8207" width="2.5" style="664" customWidth="1"/>
    <col min="8208" max="8221" width="2.375" style="664" customWidth="1"/>
    <col min="8222" max="8223" width="5.625" style="664" customWidth="1"/>
    <col min="8224" max="8224" width="9" style="664"/>
    <col min="8225" max="8225" width="28.125" style="664" bestFit="1" customWidth="1"/>
    <col min="8226" max="8448" width="9" style="664"/>
    <col min="8449" max="8449" width="11.125" style="664" customWidth="1"/>
    <col min="8450" max="8455" width="2.375" style="664" customWidth="1"/>
    <col min="8456" max="8456" width="6" style="664" customWidth="1"/>
    <col min="8457" max="8462" width="2.375" style="664" customWidth="1"/>
    <col min="8463" max="8463" width="2.5" style="664" customWidth="1"/>
    <col min="8464" max="8477" width="2.375" style="664" customWidth="1"/>
    <col min="8478" max="8479" width="5.625" style="664" customWidth="1"/>
    <col min="8480" max="8480" width="9" style="664"/>
    <col min="8481" max="8481" width="28.125" style="664" bestFit="1" customWidth="1"/>
    <col min="8482" max="8704" width="9" style="664"/>
    <col min="8705" max="8705" width="11.125" style="664" customWidth="1"/>
    <col min="8706" max="8711" width="2.375" style="664" customWidth="1"/>
    <col min="8712" max="8712" width="6" style="664" customWidth="1"/>
    <col min="8713" max="8718" width="2.375" style="664" customWidth="1"/>
    <col min="8719" max="8719" width="2.5" style="664" customWidth="1"/>
    <col min="8720" max="8733" width="2.375" style="664" customWidth="1"/>
    <col min="8734" max="8735" width="5.625" style="664" customWidth="1"/>
    <col min="8736" max="8736" width="9" style="664"/>
    <col min="8737" max="8737" width="28.125" style="664" bestFit="1" customWidth="1"/>
    <col min="8738" max="8960" width="9" style="664"/>
    <col min="8961" max="8961" width="11.125" style="664" customWidth="1"/>
    <col min="8962" max="8967" width="2.375" style="664" customWidth="1"/>
    <col min="8968" max="8968" width="6" style="664" customWidth="1"/>
    <col min="8969" max="8974" width="2.375" style="664" customWidth="1"/>
    <col min="8975" max="8975" width="2.5" style="664" customWidth="1"/>
    <col min="8976" max="8989" width="2.375" style="664" customWidth="1"/>
    <col min="8990" max="8991" width="5.625" style="664" customWidth="1"/>
    <col min="8992" max="8992" width="9" style="664"/>
    <col min="8993" max="8993" width="28.125" style="664" bestFit="1" customWidth="1"/>
    <col min="8994" max="9216" width="9" style="664"/>
    <col min="9217" max="9217" width="11.125" style="664" customWidth="1"/>
    <col min="9218" max="9223" width="2.375" style="664" customWidth="1"/>
    <col min="9224" max="9224" width="6" style="664" customWidth="1"/>
    <col min="9225" max="9230" width="2.375" style="664" customWidth="1"/>
    <col min="9231" max="9231" width="2.5" style="664" customWidth="1"/>
    <col min="9232" max="9245" width="2.375" style="664" customWidth="1"/>
    <col min="9246" max="9247" width="5.625" style="664" customWidth="1"/>
    <col min="9248" max="9248" width="9" style="664"/>
    <col min="9249" max="9249" width="28.125" style="664" bestFit="1" customWidth="1"/>
    <col min="9250" max="9472" width="9" style="664"/>
    <col min="9473" max="9473" width="11.125" style="664" customWidth="1"/>
    <col min="9474" max="9479" width="2.375" style="664" customWidth="1"/>
    <col min="9480" max="9480" width="6" style="664" customWidth="1"/>
    <col min="9481" max="9486" width="2.375" style="664" customWidth="1"/>
    <col min="9487" max="9487" width="2.5" style="664" customWidth="1"/>
    <col min="9488" max="9501" width="2.375" style="664" customWidth="1"/>
    <col min="9502" max="9503" width="5.625" style="664" customWidth="1"/>
    <col min="9504" max="9504" width="9" style="664"/>
    <col min="9505" max="9505" width="28.125" style="664" bestFit="1" customWidth="1"/>
    <col min="9506" max="9728" width="9" style="664"/>
    <col min="9729" max="9729" width="11.125" style="664" customWidth="1"/>
    <col min="9730" max="9735" width="2.375" style="664" customWidth="1"/>
    <col min="9736" max="9736" width="6" style="664" customWidth="1"/>
    <col min="9737" max="9742" width="2.375" style="664" customWidth="1"/>
    <col min="9743" max="9743" width="2.5" style="664" customWidth="1"/>
    <col min="9744" max="9757" width="2.375" style="664" customWidth="1"/>
    <col min="9758" max="9759" width="5.625" style="664" customWidth="1"/>
    <col min="9760" max="9760" width="9" style="664"/>
    <col min="9761" max="9761" width="28.125" style="664" bestFit="1" customWidth="1"/>
    <col min="9762" max="9984" width="9" style="664"/>
    <col min="9985" max="9985" width="11.125" style="664" customWidth="1"/>
    <col min="9986" max="9991" width="2.375" style="664" customWidth="1"/>
    <col min="9992" max="9992" width="6" style="664" customWidth="1"/>
    <col min="9993" max="9998" width="2.375" style="664" customWidth="1"/>
    <col min="9999" max="9999" width="2.5" style="664" customWidth="1"/>
    <col min="10000" max="10013" width="2.375" style="664" customWidth="1"/>
    <col min="10014" max="10015" width="5.625" style="664" customWidth="1"/>
    <col min="10016" max="10016" width="9" style="664"/>
    <col min="10017" max="10017" width="28.125" style="664" bestFit="1" customWidth="1"/>
    <col min="10018" max="10240" width="9" style="664"/>
    <col min="10241" max="10241" width="11.125" style="664" customWidth="1"/>
    <col min="10242" max="10247" width="2.375" style="664" customWidth="1"/>
    <col min="10248" max="10248" width="6" style="664" customWidth="1"/>
    <col min="10249" max="10254" width="2.375" style="664" customWidth="1"/>
    <col min="10255" max="10255" width="2.5" style="664" customWidth="1"/>
    <col min="10256" max="10269" width="2.375" style="664" customWidth="1"/>
    <col min="10270" max="10271" width="5.625" style="664" customWidth="1"/>
    <col min="10272" max="10272" width="9" style="664"/>
    <col min="10273" max="10273" width="28.125" style="664" bestFit="1" customWidth="1"/>
    <col min="10274" max="10496" width="9" style="664"/>
    <col min="10497" max="10497" width="11.125" style="664" customWidth="1"/>
    <col min="10498" max="10503" width="2.375" style="664" customWidth="1"/>
    <col min="10504" max="10504" width="6" style="664" customWidth="1"/>
    <col min="10505" max="10510" width="2.375" style="664" customWidth="1"/>
    <col min="10511" max="10511" width="2.5" style="664" customWidth="1"/>
    <col min="10512" max="10525" width="2.375" style="664" customWidth="1"/>
    <col min="10526" max="10527" width="5.625" style="664" customWidth="1"/>
    <col min="10528" max="10528" width="9" style="664"/>
    <col min="10529" max="10529" width="28.125" style="664" bestFit="1" customWidth="1"/>
    <col min="10530" max="10752" width="9" style="664"/>
    <col min="10753" max="10753" width="11.125" style="664" customWidth="1"/>
    <col min="10754" max="10759" width="2.375" style="664" customWidth="1"/>
    <col min="10760" max="10760" width="6" style="664" customWidth="1"/>
    <col min="10761" max="10766" width="2.375" style="664" customWidth="1"/>
    <col min="10767" max="10767" width="2.5" style="664" customWidth="1"/>
    <col min="10768" max="10781" width="2.375" style="664" customWidth="1"/>
    <col min="10782" max="10783" width="5.625" style="664" customWidth="1"/>
    <col min="10784" max="10784" width="9" style="664"/>
    <col min="10785" max="10785" width="28.125" style="664" bestFit="1" customWidth="1"/>
    <col min="10786" max="11008" width="9" style="664"/>
    <col min="11009" max="11009" width="11.125" style="664" customWidth="1"/>
    <col min="11010" max="11015" width="2.375" style="664" customWidth="1"/>
    <col min="11016" max="11016" width="6" style="664" customWidth="1"/>
    <col min="11017" max="11022" width="2.375" style="664" customWidth="1"/>
    <col min="11023" max="11023" width="2.5" style="664" customWidth="1"/>
    <col min="11024" max="11037" width="2.375" style="664" customWidth="1"/>
    <col min="11038" max="11039" width="5.625" style="664" customWidth="1"/>
    <col min="11040" max="11040" width="9" style="664"/>
    <col min="11041" max="11041" width="28.125" style="664" bestFit="1" customWidth="1"/>
    <col min="11042" max="11264" width="9" style="664"/>
    <col min="11265" max="11265" width="11.125" style="664" customWidth="1"/>
    <col min="11266" max="11271" width="2.375" style="664" customWidth="1"/>
    <col min="11272" max="11272" width="6" style="664" customWidth="1"/>
    <col min="11273" max="11278" width="2.375" style="664" customWidth="1"/>
    <col min="11279" max="11279" width="2.5" style="664" customWidth="1"/>
    <col min="11280" max="11293" width="2.375" style="664" customWidth="1"/>
    <col min="11294" max="11295" width="5.625" style="664" customWidth="1"/>
    <col min="11296" max="11296" width="9" style="664"/>
    <col min="11297" max="11297" width="28.125" style="664" bestFit="1" customWidth="1"/>
    <col min="11298" max="11520" width="9" style="664"/>
    <col min="11521" max="11521" width="11.125" style="664" customWidth="1"/>
    <col min="11522" max="11527" width="2.375" style="664" customWidth="1"/>
    <col min="11528" max="11528" width="6" style="664" customWidth="1"/>
    <col min="11529" max="11534" width="2.375" style="664" customWidth="1"/>
    <col min="11535" max="11535" width="2.5" style="664" customWidth="1"/>
    <col min="11536" max="11549" width="2.375" style="664" customWidth="1"/>
    <col min="11550" max="11551" width="5.625" style="664" customWidth="1"/>
    <col min="11552" max="11552" width="9" style="664"/>
    <col min="11553" max="11553" width="28.125" style="664" bestFit="1" customWidth="1"/>
    <col min="11554" max="11776" width="9" style="664"/>
    <col min="11777" max="11777" width="11.125" style="664" customWidth="1"/>
    <col min="11778" max="11783" width="2.375" style="664" customWidth="1"/>
    <col min="11784" max="11784" width="6" style="664" customWidth="1"/>
    <col min="11785" max="11790" width="2.375" style="664" customWidth="1"/>
    <col min="11791" max="11791" width="2.5" style="664" customWidth="1"/>
    <col min="11792" max="11805" width="2.375" style="664" customWidth="1"/>
    <col min="11806" max="11807" width="5.625" style="664" customWidth="1"/>
    <col min="11808" max="11808" width="9" style="664"/>
    <col min="11809" max="11809" width="28.125" style="664" bestFit="1" customWidth="1"/>
    <col min="11810" max="12032" width="9" style="664"/>
    <col min="12033" max="12033" width="11.125" style="664" customWidth="1"/>
    <col min="12034" max="12039" width="2.375" style="664" customWidth="1"/>
    <col min="12040" max="12040" width="6" style="664" customWidth="1"/>
    <col min="12041" max="12046" width="2.375" style="664" customWidth="1"/>
    <col min="12047" max="12047" width="2.5" style="664" customWidth="1"/>
    <col min="12048" max="12061" width="2.375" style="664" customWidth="1"/>
    <col min="12062" max="12063" width="5.625" style="664" customWidth="1"/>
    <col min="12064" max="12064" width="9" style="664"/>
    <col min="12065" max="12065" width="28.125" style="664" bestFit="1" customWidth="1"/>
    <col min="12066" max="12288" width="9" style="664"/>
    <col min="12289" max="12289" width="11.125" style="664" customWidth="1"/>
    <col min="12290" max="12295" width="2.375" style="664" customWidth="1"/>
    <col min="12296" max="12296" width="6" style="664" customWidth="1"/>
    <col min="12297" max="12302" width="2.375" style="664" customWidth="1"/>
    <col min="12303" max="12303" width="2.5" style="664" customWidth="1"/>
    <col min="12304" max="12317" width="2.375" style="664" customWidth="1"/>
    <col min="12318" max="12319" width="5.625" style="664" customWidth="1"/>
    <col min="12320" max="12320" width="9" style="664"/>
    <col min="12321" max="12321" width="28.125" style="664" bestFit="1" customWidth="1"/>
    <col min="12322" max="12544" width="9" style="664"/>
    <col min="12545" max="12545" width="11.125" style="664" customWidth="1"/>
    <col min="12546" max="12551" width="2.375" style="664" customWidth="1"/>
    <col min="12552" max="12552" width="6" style="664" customWidth="1"/>
    <col min="12553" max="12558" width="2.375" style="664" customWidth="1"/>
    <col min="12559" max="12559" width="2.5" style="664" customWidth="1"/>
    <col min="12560" max="12573" width="2.375" style="664" customWidth="1"/>
    <col min="12574" max="12575" width="5.625" style="664" customWidth="1"/>
    <col min="12576" max="12576" width="9" style="664"/>
    <col min="12577" max="12577" width="28.125" style="664" bestFit="1" customWidth="1"/>
    <col min="12578" max="12800" width="9" style="664"/>
    <col min="12801" max="12801" width="11.125" style="664" customWidth="1"/>
    <col min="12802" max="12807" width="2.375" style="664" customWidth="1"/>
    <col min="12808" max="12808" width="6" style="664" customWidth="1"/>
    <col min="12809" max="12814" width="2.375" style="664" customWidth="1"/>
    <col min="12815" max="12815" width="2.5" style="664" customWidth="1"/>
    <col min="12816" max="12829" width="2.375" style="664" customWidth="1"/>
    <col min="12830" max="12831" width="5.625" style="664" customWidth="1"/>
    <col min="12832" max="12832" width="9" style="664"/>
    <col min="12833" max="12833" width="28.125" style="664" bestFit="1" customWidth="1"/>
    <col min="12834" max="13056" width="9" style="664"/>
    <col min="13057" max="13057" width="11.125" style="664" customWidth="1"/>
    <col min="13058" max="13063" width="2.375" style="664" customWidth="1"/>
    <col min="13064" max="13064" width="6" style="664" customWidth="1"/>
    <col min="13065" max="13070" width="2.375" style="664" customWidth="1"/>
    <col min="13071" max="13071" width="2.5" style="664" customWidth="1"/>
    <col min="13072" max="13085" width="2.375" style="664" customWidth="1"/>
    <col min="13086" max="13087" width="5.625" style="664" customWidth="1"/>
    <col min="13088" max="13088" width="9" style="664"/>
    <col min="13089" max="13089" width="28.125" style="664" bestFit="1" customWidth="1"/>
    <col min="13090" max="13312" width="9" style="664"/>
    <col min="13313" max="13313" width="11.125" style="664" customWidth="1"/>
    <col min="13314" max="13319" width="2.375" style="664" customWidth="1"/>
    <col min="13320" max="13320" width="6" style="664" customWidth="1"/>
    <col min="13321" max="13326" width="2.375" style="664" customWidth="1"/>
    <col min="13327" max="13327" width="2.5" style="664" customWidth="1"/>
    <col min="13328" max="13341" width="2.375" style="664" customWidth="1"/>
    <col min="13342" max="13343" width="5.625" style="664" customWidth="1"/>
    <col min="13344" max="13344" width="9" style="664"/>
    <col min="13345" max="13345" width="28.125" style="664" bestFit="1" customWidth="1"/>
    <col min="13346" max="13568" width="9" style="664"/>
    <col min="13569" max="13569" width="11.125" style="664" customWidth="1"/>
    <col min="13570" max="13575" width="2.375" style="664" customWidth="1"/>
    <col min="13576" max="13576" width="6" style="664" customWidth="1"/>
    <col min="13577" max="13582" width="2.375" style="664" customWidth="1"/>
    <col min="13583" max="13583" width="2.5" style="664" customWidth="1"/>
    <col min="13584" max="13597" width="2.375" style="664" customWidth="1"/>
    <col min="13598" max="13599" width="5.625" style="664" customWidth="1"/>
    <col min="13600" max="13600" width="9" style="664"/>
    <col min="13601" max="13601" width="28.125" style="664" bestFit="1" customWidth="1"/>
    <col min="13602" max="13824" width="9" style="664"/>
    <col min="13825" max="13825" width="11.125" style="664" customWidth="1"/>
    <col min="13826" max="13831" width="2.375" style="664" customWidth="1"/>
    <col min="13832" max="13832" width="6" style="664" customWidth="1"/>
    <col min="13833" max="13838" width="2.375" style="664" customWidth="1"/>
    <col min="13839" max="13839" width="2.5" style="664" customWidth="1"/>
    <col min="13840" max="13853" width="2.375" style="664" customWidth="1"/>
    <col min="13854" max="13855" width="5.625" style="664" customWidth="1"/>
    <col min="13856" max="13856" width="9" style="664"/>
    <col min="13857" max="13857" width="28.125" style="664" bestFit="1" customWidth="1"/>
    <col min="13858" max="14080" width="9" style="664"/>
    <col min="14081" max="14081" width="11.125" style="664" customWidth="1"/>
    <col min="14082" max="14087" width="2.375" style="664" customWidth="1"/>
    <col min="14088" max="14088" width="6" style="664" customWidth="1"/>
    <col min="14089" max="14094" width="2.375" style="664" customWidth="1"/>
    <col min="14095" max="14095" width="2.5" style="664" customWidth="1"/>
    <col min="14096" max="14109" width="2.375" style="664" customWidth="1"/>
    <col min="14110" max="14111" width="5.625" style="664" customWidth="1"/>
    <col min="14112" max="14112" width="9" style="664"/>
    <col min="14113" max="14113" width="28.125" style="664" bestFit="1" customWidth="1"/>
    <col min="14114" max="14336" width="9" style="664"/>
    <col min="14337" max="14337" width="11.125" style="664" customWidth="1"/>
    <col min="14338" max="14343" width="2.375" style="664" customWidth="1"/>
    <col min="14344" max="14344" width="6" style="664" customWidth="1"/>
    <col min="14345" max="14350" width="2.375" style="664" customWidth="1"/>
    <col min="14351" max="14351" width="2.5" style="664" customWidth="1"/>
    <col min="14352" max="14365" width="2.375" style="664" customWidth="1"/>
    <col min="14366" max="14367" width="5.625" style="664" customWidth="1"/>
    <col min="14368" max="14368" width="9" style="664"/>
    <col min="14369" max="14369" width="28.125" style="664" bestFit="1" customWidth="1"/>
    <col min="14370" max="14592" width="9" style="664"/>
    <col min="14593" max="14593" width="11.125" style="664" customWidth="1"/>
    <col min="14594" max="14599" width="2.375" style="664" customWidth="1"/>
    <col min="14600" max="14600" width="6" style="664" customWidth="1"/>
    <col min="14601" max="14606" width="2.375" style="664" customWidth="1"/>
    <col min="14607" max="14607" width="2.5" style="664" customWidth="1"/>
    <col min="14608" max="14621" width="2.375" style="664" customWidth="1"/>
    <col min="14622" max="14623" width="5.625" style="664" customWidth="1"/>
    <col min="14624" max="14624" width="9" style="664"/>
    <col min="14625" max="14625" width="28.125" style="664" bestFit="1" customWidth="1"/>
    <col min="14626" max="14848" width="9" style="664"/>
    <col min="14849" max="14849" width="11.125" style="664" customWidth="1"/>
    <col min="14850" max="14855" width="2.375" style="664" customWidth="1"/>
    <col min="14856" max="14856" width="6" style="664" customWidth="1"/>
    <col min="14857" max="14862" width="2.375" style="664" customWidth="1"/>
    <col min="14863" max="14863" width="2.5" style="664" customWidth="1"/>
    <col min="14864" max="14877" width="2.375" style="664" customWidth="1"/>
    <col min="14878" max="14879" width="5.625" style="664" customWidth="1"/>
    <col min="14880" max="14880" width="9" style="664"/>
    <col min="14881" max="14881" width="28.125" style="664" bestFit="1" customWidth="1"/>
    <col min="14882" max="15104" width="9" style="664"/>
    <col min="15105" max="15105" width="11.125" style="664" customWidth="1"/>
    <col min="15106" max="15111" width="2.375" style="664" customWidth="1"/>
    <col min="15112" max="15112" width="6" style="664" customWidth="1"/>
    <col min="15113" max="15118" width="2.375" style="664" customWidth="1"/>
    <col min="15119" max="15119" width="2.5" style="664" customWidth="1"/>
    <col min="15120" max="15133" width="2.375" style="664" customWidth="1"/>
    <col min="15134" max="15135" width="5.625" style="664" customWidth="1"/>
    <col min="15136" max="15136" width="9" style="664"/>
    <col min="15137" max="15137" width="28.125" style="664" bestFit="1" customWidth="1"/>
    <col min="15138" max="15360" width="9" style="664"/>
    <col min="15361" max="15361" width="11.125" style="664" customWidth="1"/>
    <col min="15362" max="15367" width="2.375" style="664" customWidth="1"/>
    <col min="15368" max="15368" width="6" style="664" customWidth="1"/>
    <col min="15369" max="15374" width="2.375" style="664" customWidth="1"/>
    <col min="15375" max="15375" width="2.5" style="664" customWidth="1"/>
    <col min="15376" max="15389" width="2.375" style="664" customWidth="1"/>
    <col min="15390" max="15391" width="5.625" style="664" customWidth="1"/>
    <col min="15392" max="15392" width="9" style="664"/>
    <col min="15393" max="15393" width="28.125" style="664" bestFit="1" customWidth="1"/>
    <col min="15394" max="15616" width="9" style="664"/>
    <col min="15617" max="15617" width="11.125" style="664" customWidth="1"/>
    <col min="15618" max="15623" width="2.375" style="664" customWidth="1"/>
    <col min="15624" max="15624" width="6" style="664" customWidth="1"/>
    <col min="15625" max="15630" width="2.375" style="664" customWidth="1"/>
    <col min="15631" max="15631" width="2.5" style="664" customWidth="1"/>
    <col min="15632" max="15645" width="2.375" style="664" customWidth="1"/>
    <col min="15646" max="15647" width="5.625" style="664" customWidth="1"/>
    <col min="15648" max="15648" width="9" style="664"/>
    <col min="15649" max="15649" width="28.125" style="664" bestFit="1" customWidth="1"/>
    <col min="15650" max="15872" width="9" style="664"/>
    <col min="15873" max="15873" width="11.125" style="664" customWidth="1"/>
    <col min="15874" max="15879" width="2.375" style="664" customWidth="1"/>
    <col min="15880" max="15880" width="6" style="664" customWidth="1"/>
    <col min="15881" max="15886" width="2.375" style="664" customWidth="1"/>
    <col min="15887" max="15887" width="2.5" style="664" customWidth="1"/>
    <col min="15888" max="15901" width="2.375" style="664" customWidth="1"/>
    <col min="15902" max="15903" width="5.625" style="664" customWidth="1"/>
    <col min="15904" max="15904" width="9" style="664"/>
    <col min="15905" max="15905" width="28.125" style="664" bestFit="1" customWidth="1"/>
    <col min="15906" max="16128" width="9" style="664"/>
    <col min="16129" max="16129" width="11.125" style="664" customWidth="1"/>
    <col min="16130" max="16135" width="2.375" style="664" customWidth="1"/>
    <col min="16136" max="16136" width="6" style="664" customWidth="1"/>
    <col min="16137" max="16142" width="2.375" style="664" customWidth="1"/>
    <col min="16143" max="16143" width="2.5" style="664" customWidth="1"/>
    <col min="16144" max="16157" width="2.375" style="664" customWidth="1"/>
    <col min="16158" max="16159" width="5.625" style="664" customWidth="1"/>
    <col min="16160" max="16160" width="9" style="664"/>
    <col min="16161" max="16161" width="28.125" style="664" bestFit="1" customWidth="1"/>
    <col min="16162" max="16384" width="9" style="664"/>
  </cols>
  <sheetData>
    <row r="1" spans="1:31" ht="16.5" customHeight="1">
      <c r="A1" s="662" t="s">
        <v>264</v>
      </c>
      <c r="B1" s="663"/>
      <c r="C1" s="663"/>
      <c r="D1" s="663"/>
      <c r="E1" s="663"/>
      <c r="F1" s="663"/>
      <c r="G1" s="663"/>
      <c r="H1" s="663"/>
      <c r="I1" s="663"/>
      <c r="K1" s="663"/>
      <c r="L1" s="663"/>
      <c r="M1" s="663"/>
      <c r="N1" s="663"/>
      <c r="O1" s="663"/>
      <c r="Q1" s="663"/>
      <c r="R1" s="663"/>
      <c r="U1" s="663"/>
      <c r="V1" s="663"/>
      <c r="W1" s="663"/>
      <c r="Y1" s="665"/>
      <c r="Z1" s="665"/>
      <c r="AB1" s="666"/>
      <c r="AC1" s="667"/>
      <c r="AD1" s="667"/>
    </row>
    <row r="2" spans="1:31" ht="16.5" customHeight="1">
      <c r="A2" s="662"/>
      <c r="B2" s="663"/>
      <c r="C2" s="663"/>
      <c r="D2" s="663"/>
      <c r="E2" s="663"/>
      <c r="F2" s="663"/>
      <c r="G2" s="663"/>
      <c r="H2" s="663"/>
      <c r="I2" s="663"/>
      <c r="K2" s="663"/>
      <c r="L2" s="663"/>
      <c r="M2" s="663"/>
      <c r="N2" s="663"/>
      <c r="O2" s="663"/>
      <c r="Q2" s="663"/>
      <c r="R2" s="663"/>
      <c r="U2" s="663"/>
      <c r="V2" s="663"/>
      <c r="W2" s="663"/>
      <c r="Y2" s="665"/>
      <c r="Z2" s="665"/>
      <c r="AB2" s="666"/>
      <c r="AC2" s="667"/>
      <c r="AD2" s="667"/>
    </row>
    <row r="3" spans="1:31" ht="16.5" customHeight="1" thickBot="1">
      <c r="A3" s="668" t="s">
        <v>265</v>
      </c>
      <c r="B3" s="663"/>
      <c r="C3" s="663"/>
      <c r="D3" s="663"/>
      <c r="E3" s="663"/>
      <c r="F3" s="663"/>
      <c r="G3" s="663"/>
      <c r="H3" s="663"/>
      <c r="I3" s="663"/>
      <c r="K3" s="663"/>
      <c r="L3" s="663"/>
      <c r="M3" s="663"/>
      <c r="N3" s="663"/>
      <c r="O3" s="663"/>
      <c r="Q3" s="663"/>
      <c r="R3" s="663"/>
      <c r="U3" s="663"/>
      <c r="V3" s="663"/>
      <c r="W3" s="663"/>
      <c r="Y3" s="665"/>
      <c r="Z3" s="665"/>
      <c r="AD3" s="669"/>
      <c r="AE3" s="669"/>
    </row>
    <row r="4" spans="1:31" s="671" customFormat="1" ht="12.75" customHeight="1" thickBot="1">
      <c r="A4" s="670"/>
      <c r="B4" s="1594" t="s">
        <v>266</v>
      </c>
      <c r="C4" s="1594"/>
      <c r="D4" s="1594"/>
      <c r="E4" s="1594"/>
      <c r="F4" s="1594"/>
      <c r="G4" s="1594"/>
      <c r="H4" s="1595"/>
      <c r="I4" s="1596" t="s">
        <v>267</v>
      </c>
      <c r="J4" s="1597"/>
      <c r="K4" s="1597"/>
      <c r="L4" s="1597"/>
      <c r="M4" s="1597"/>
      <c r="N4" s="1597"/>
      <c r="O4" s="1597"/>
      <c r="P4" s="1597"/>
      <c r="Q4" s="1597"/>
      <c r="R4" s="1597"/>
      <c r="S4" s="1597"/>
      <c r="T4" s="1597"/>
      <c r="U4" s="1597"/>
      <c r="V4" s="1597"/>
      <c r="W4" s="1597"/>
      <c r="X4" s="1598"/>
      <c r="Y4" s="1599" t="s">
        <v>268</v>
      </c>
      <c r="Z4" s="1602" t="s">
        <v>269</v>
      </c>
      <c r="AA4" s="1605" t="s">
        <v>270</v>
      </c>
      <c r="AB4" s="1606"/>
      <c r="AC4" s="1607"/>
      <c r="AD4" s="1608" t="s">
        <v>271</v>
      </c>
      <c r="AE4" s="1609"/>
    </row>
    <row r="5" spans="1:31" s="671" customFormat="1" ht="12.75" customHeight="1" thickBot="1">
      <c r="A5" s="672" t="s">
        <v>272</v>
      </c>
      <c r="B5" s="673"/>
      <c r="C5" s="674"/>
      <c r="D5" s="674"/>
      <c r="E5" s="674"/>
      <c r="F5" s="674"/>
      <c r="G5" s="675"/>
      <c r="H5" s="673"/>
      <c r="I5" s="676"/>
      <c r="J5" s="1544"/>
      <c r="K5" s="674"/>
      <c r="L5" s="677"/>
      <c r="M5" s="1610" t="s">
        <v>273</v>
      </c>
      <c r="N5" s="1611"/>
      <c r="O5" s="1611"/>
      <c r="P5" s="1611"/>
      <c r="Q5" s="1611"/>
      <c r="R5" s="1611"/>
      <c r="S5" s="1611"/>
      <c r="T5" s="1611"/>
      <c r="U5" s="1611"/>
      <c r="V5" s="1611"/>
      <c r="W5" s="1611"/>
      <c r="X5" s="1612"/>
      <c r="Y5" s="1600"/>
      <c r="Z5" s="1603"/>
      <c r="AA5" s="1613" t="s">
        <v>274</v>
      </c>
      <c r="AB5" s="1614"/>
      <c r="AC5" s="1615"/>
      <c r="AD5" s="1622" t="s">
        <v>274</v>
      </c>
      <c r="AE5" s="1625" t="s">
        <v>275</v>
      </c>
    </row>
    <row r="6" spans="1:31" s="671" customFormat="1" ht="12.75" customHeight="1">
      <c r="A6" s="672" t="s">
        <v>276</v>
      </c>
      <c r="B6" s="1545"/>
      <c r="C6" s="1628" t="s">
        <v>277</v>
      </c>
      <c r="D6" s="1628"/>
      <c r="E6" s="1628"/>
      <c r="F6" s="1628"/>
      <c r="G6" s="678"/>
      <c r="H6" s="1545" t="s">
        <v>278</v>
      </c>
      <c r="I6" s="1629" t="s">
        <v>279</v>
      </c>
      <c r="J6" s="1630"/>
      <c r="K6" s="1630"/>
      <c r="L6" s="1631"/>
      <c r="M6" s="1629" t="s">
        <v>280</v>
      </c>
      <c r="N6" s="1630"/>
      <c r="O6" s="1630"/>
      <c r="P6" s="1631"/>
      <c r="Q6" s="1635" t="s">
        <v>281</v>
      </c>
      <c r="R6" s="1636"/>
      <c r="S6" s="1636"/>
      <c r="T6" s="1637"/>
      <c r="U6" s="1641" t="s">
        <v>282</v>
      </c>
      <c r="V6" s="1642"/>
      <c r="W6" s="1642"/>
      <c r="X6" s="1643"/>
      <c r="Y6" s="1600"/>
      <c r="Z6" s="1603"/>
      <c r="AA6" s="1616"/>
      <c r="AB6" s="1617"/>
      <c r="AC6" s="1618"/>
      <c r="AD6" s="1623"/>
      <c r="AE6" s="1626"/>
    </row>
    <row r="7" spans="1:31" s="671" customFormat="1" ht="12.75" customHeight="1">
      <c r="A7" s="672" t="s">
        <v>283</v>
      </c>
      <c r="B7" s="679"/>
      <c r="C7" s="680"/>
      <c r="D7" s="680"/>
      <c r="E7" s="680"/>
      <c r="F7" s="680"/>
      <c r="G7" s="681"/>
      <c r="H7" s="682" t="s">
        <v>284</v>
      </c>
      <c r="I7" s="683"/>
      <c r="J7" s="684"/>
      <c r="K7" s="680"/>
      <c r="L7" s="685"/>
      <c r="M7" s="1632"/>
      <c r="N7" s="1633"/>
      <c r="O7" s="1633"/>
      <c r="P7" s="1634"/>
      <c r="Q7" s="1638"/>
      <c r="R7" s="1639"/>
      <c r="S7" s="1639"/>
      <c r="T7" s="1640"/>
      <c r="U7" s="1644"/>
      <c r="V7" s="1645"/>
      <c r="W7" s="1645"/>
      <c r="X7" s="1646"/>
      <c r="Y7" s="1600"/>
      <c r="Z7" s="1603"/>
      <c r="AA7" s="1619"/>
      <c r="AB7" s="1620"/>
      <c r="AC7" s="1621"/>
      <c r="AD7" s="1623"/>
      <c r="AE7" s="1626"/>
    </row>
    <row r="8" spans="1:31" s="671" customFormat="1" ht="12.75" customHeight="1" thickBot="1">
      <c r="A8" s="686"/>
      <c r="B8" s="687" t="s">
        <v>285</v>
      </c>
      <c r="C8" s="688" t="s">
        <v>286</v>
      </c>
      <c r="D8" s="687" t="s">
        <v>287</v>
      </c>
      <c r="E8" s="688" t="s">
        <v>288</v>
      </c>
      <c r="F8" s="687" t="s">
        <v>289</v>
      </c>
      <c r="G8" s="689" t="s">
        <v>290</v>
      </c>
      <c r="H8" s="687"/>
      <c r="I8" s="690" t="s">
        <v>291</v>
      </c>
      <c r="J8" s="688" t="s">
        <v>292</v>
      </c>
      <c r="K8" s="687" t="s">
        <v>293</v>
      </c>
      <c r="L8" s="689" t="s">
        <v>294</v>
      </c>
      <c r="M8" s="691" t="s">
        <v>291</v>
      </c>
      <c r="N8" s="692" t="s">
        <v>292</v>
      </c>
      <c r="O8" s="693" t="s">
        <v>293</v>
      </c>
      <c r="P8" s="689" t="s">
        <v>295</v>
      </c>
      <c r="Q8" s="691" t="s">
        <v>291</v>
      </c>
      <c r="R8" s="692" t="s">
        <v>292</v>
      </c>
      <c r="S8" s="688" t="s">
        <v>293</v>
      </c>
      <c r="T8" s="694" t="s">
        <v>295</v>
      </c>
      <c r="U8" s="691" t="s">
        <v>291</v>
      </c>
      <c r="V8" s="692" t="s">
        <v>292</v>
      </c>
      <c r="W8" s="693" t="s">
        <v>293</v>
      </c>
      <c r="X8" s="689" t="s">
        <v>295</v>
      </c>
      <c r="Y8" s="1601"/>
      <c r="Z8" s="1604"/>
      <c r="AA8" s="695" t="s">
        <v>291</v>
      </c>
      <c r="AB8" s="696" t="s">
        <v>293</v>
      </c>
      <c r="AC8" s="697" t="s">
        <v>294</v>
      </c>
      <c r="AD8" s="1624"/>
      <c r="AE8" s="1627"/>
    </row>
    <row r="9" spans="1:31" s="714" customFormat="1" ht="13.5" customHeight="1" outlineLevel="2">
      <c r="A9" s="698" t="s">
        <v>29</v>
      </c>
      <c r="B9" s="699" t="s">
        <v>296</v>
      </c>
      <c r="C9" s="700" t="s">
        <v>297</v>
      </c>
      <c r="D9" s="701" t="s">
        <v>297</v>
      </c>
      <c r="E9" s="700" t="s">
        <v>297</v>
      </c>
      <c r="F9" s="702" t="s">
        <v>297</v>
      </c>
      <c r="G9" s="703" t="s">
        <v>296</v>
      </c>
      <c r="H9" s="704">
        <v>10</v>
      </c>
      <c r="I9" s="699" t="s">
        <v>297</v>
      </c>
      <c r="J9" s="705" t="s">
        <v>298</v>
      </c>
      <c r="K9" s="701" t="s">
        <v>297</v>
      </c>
      <c r="L9" s="706" t="s">
        <v>298</v>
      </c>
      <c r="M9" s="707" t="s">
        <v>297</v>
      </c>
      <c r="N9" s="705" t="s">
        <v>298</v>
      </c>
      <c r="O9" s="707" t="s">
        <v>298</v>
      </c>
      <c r="P9" s="708" t="s">
        <v>298</v>
      </c>
      <c r="Q9" s="707" t="s">
        <v>297</v>
      </c>
      <c r="R9" s="705" t="s">
        <v>298</v>
      </c>
      <c r="S9" s="707" t="s">
        <v>297</v>
      </c>
      <c r="T9" s="708" t="s">
        <v>298</v>
      </c>
      <c r="U9" s="709" t="s">
        <v>297</v>
      </c>
      <c r="V9" s="707" t="s">
        <v>298</v>
      </c>
      <c r="W9" s="705" t="s">
        <v>298</v>
      </c>
      <c r="X9" s="710" t="s">
        <v>298</v>
      </c>
      <c r="Y9" s="711" t="s">
        <v>297</v>
      </c>
      <c r="Z9" s="707" t="s">
        <v>298</v>
      </c>
      <c r="AA9" s="709" t="s">
        <v>298</v>
      </c>
      <c r="AB9" s="705" t="s">
        <v>298</v>
      </c>
      <c r="AC9" s="708" t="s">
        <v>297</v>
      </c>
      <c r="AD9" s="712">
        <v>134</v>
      </c>
      <c r="AE9" s="713">
        <v>13</v>
      </c>
    </row>
    <row r="10" spans="1:31" s="714" customFormat="1" ht="13.5" customHeight="1" outlineLevel="2">
      <c r="A10" s="715" t="s">
        <v>30</v>
      </c>
      <c r="B10" s="716" t="s">
        <v>297</v>
      </c>
      <c r="C10" s="717" t="s">
        <v>296</v>
      </c>
      <c r="D10" s="1547" t="s">
        <v>296</v>
      </c>
      <c r="E10" s="718" t="s">
        <v>297</v>
      </c>
      <c r="F10" s="719" t="s">
        <v>297</v>
      </c>
      <c r="G10" s="720" t="s">
        <v>296</v>
      </c>
      <c r="H10" s="721">
        <v>8</v>
      </c>
      <c r="I10" s="1546" t="s">
        <v>297</v>
      </c>
      <c r="J10" s="722" t="s">
        <v>298</v>
      </c>
      <c r="K10" s="1547" t="s">
        <v>297</v>
      </c>
      <c r="L10" s="720" t="s">
        <v>297</v>
      </c>
      <c r="M10" s="1547" t="s">
        <v>297</v>
      </c>
      <c r="N10" s="718" t="s">
        <v>298</v>
      </c>
      <c r="O10" s="1547" t="s">
        <v>298</v>
      </c>
      <c r="P10" s="723" t="s">
        <v>298</v>
      </c>
      <c r="Q10" s="719" t="s">
        <v>297</v>
      </c>
      <c r="R10" s="717" t="s">
        <v>298</v>
      </c>
      <c r="S10" s="724" t="s">
        <v>297</v>
      </c>
      <c r="T10" s="723" t="s">
        <v>298</v>
      </c>
      <c r="U10" s="725" t="s">
        <v>297</v>
      </c>
      <c r="V10" s="719" t="s">
        <v>298</v>
      </c>
      <c r="W10" s="717" t="s">
        <v>298</v>
      </c>
      <c r="X10" s="726" t="s">
        <v>298</v>
      </c>
      <c r="Y10" s="727" t="s">
        <v>297</v>
      </c>
      <c r="Z10" s="719" t="s">
        <v>298</v>
      </c>
      <c r="AA10" s="716" t="s">
        <v>298</v>
      </c>
      <c r="AB10" s="718" t="s">
        <v>298</v>
      </c>
      <c r="AC10" s="720" t="s">
        <v>297</v>
      </c>
      <c r="AD10" s="728">
        <v>113</v>
      </c>
      <c r="AE10" s="729">
        <v>2</v>
      </c>
    </row>
    <row r="11" spans="1:31" s="714" customFormat="1" ht="13.5" customHeight="1" outlineLevel="2">
      <c r="A11" s="715" t="s">
        <v>31</v>
      </c>
      <c r="B11" s="730" t="s">
        <v>297</v>
      </c>
      <c r="C11" s="718" t="s">
        <v>297</v>
      </c>
      <c r="D11" s="731" t="s">
        <v>296</v>
      </c>
      <c r="E11" s="717" t="s">
        <v>297</v>
      </c>
      <c r="F11" s="719" t="s">
        <v>297</v>
      </c>
      <c r="G11" s="720" t="s">
        <v>297</v>
      </c>
      <c r="H11" s="721">
        <v>17</v>
      </c>
      <c r="I11" s="730" t="s">
        <v>297</v>
      </c>
      <c r="J11" s="732" t="s">
        <v>298</v>
      </c>
      <c r="K11" s="719" t="s">
        <v>297</v>
      </c>
      <c r="L11" s="720" t="s">
        <v>298</v>
      </c>
      <c r="M11" s="719" t="s">
        <v>297</v>
      </c>
      <c r="N11" s="718" t="s">
        <v>298</v>
      </c>
      <c r="O11" s="719" t="s">
        <v>298</v>
      </c>
      <c r="P11" s="733" t="s">
        <v>298</v>
      </c>
      <c r="Q11" s="719" t="s">
        <v>297</v>
      </c>
      <c r="R11" s="718" t="s">
        <v>298</v>
      </c>
      <c r="S11" s="734" t="s">
        <v>297</v>
      </c>
      <c r="T11" s="733" t="s">
        <v>298</v>
      </c>
      <c r="U11" s="716" t="s">
        <v>297</v>
      </c>
      <c r="V11" s="719" t="s">
        <v>298</v>
      </c>
      <c r="W11" s="718" t="s">
        <v>298</v>
      </c>
      <c r="X11" s="735" t="s">
        <v>298</v>
      </c>
      <c r="Y11" s="727" t="s">
        <v>297</v>
      </c>
      <c r="Z11" s="719" t="s">
        <v>298</v>
      </c>
      <c r="AA11" s="716" t="s">
        <v>298</v>
      </c>
      <c r="AB11" s="718" t="s">
        <v>298</v>
      </c>
      <c r="AC11" s="720" t="s">
        <v>297</v>
      </c>
      <c r="AD11" s="728">
        <v>89</v>
      </c>
      <c r="AE11" s="729">
        <v>2</v>
      </c>
    </row>
    <row r="12" spans="1:31" s="714" customFormat="1" ht="13.5" customHeight="1" outlineLevel="2">
      <c r="A12" s="715" t="s">
        <v>32</v>
      </c>
      <c r="B12" s="730" t="s">
        <v>296</v>
      </c>
      <c r="C12" s="718" t="s">
        <v>297</v>
      </c>
      <c r="D12" s="719" t="s">
        <v>297</v>
      </c>
      <c r="E12" s="718" t="s">
        <v>297</v>
      </c>
      <c r="F12" s="719" t="s">
        <v>297</v>
      </c>
      <c r="G12" s="720" t="s">
        <v>296</v>
      </c>
      <c r="H12" s="721">
        <v>12</v>
      </c>
      <c r="I12" s="730" t="s">
        <v>297</v>
      </c>
      <c r="J12" s="732" t="s">
        <v>298</v>
      </c>
      <c r="K12" s="719" t="s">
        <v>297</v>
      </c>
      <c r="L12" s="720" t="s">
        <v>297</v>
      </c>
      <c r="M12" s="719" t="s">
        <v>297</v>
      </c>
      <c r="N12" s="718" t="s">
        <v>298</v>
      </c>
      <c r="O12" s="719" t="s">
        <v>298</v>
      </c>
      <c r="P12" s="733" t="s">
        <v>298</v>
      </c>
      <c r="Q12" s="719" t="s">
        <v>297</v>
      </c>
      <c r="R12" s="718" t="s">
        <v>298</v>
      </c>
      <c r="S12" s="734" t="s">
        <v>297</v>
      </c>
      <c r="T12" s="733" t="s">
        <v>298</v>
      </c>
      <c r="U12" s="716" t="s">
        <v>298</v>
      </c>
      <c r="V12" s="719" t="s">
        <v>298</v>
      </c>
      <c r="W12" s="718" t="s">
        <v>297</v>
      </c>
      <c r="X12" s="735" t="s">
        <v>297</v>
      </c>
      <c r="Y12" s="727" t="s">
        <v>297</v>
      </c>
      <c r="Z12" s="730" t="s">
        <v>298</v>
      </c>
      <c r="AA12" s="716" t="s">
        <v>298</v>
      </c>
      <c r="AB12" s="718" t="s">
        <v>298</v>
      </c>
      <c r="AC12" s="720" t="s">
        <v>297</v>
      </c>
      <c r="AD12" s="728">
        <v>69</v>
      </c>
      <c r="AE12" s="729">
        <v>10</v>
      </c>
    </row>
    <row r="13" spans="1:31" s="714" customFormat="1" ht="13.5" customHeight="1" outlineLevel="2" thickBot="1">
      <c r="A13" s="736" t="s">
        <v>33</v>
      </c>
      <c r="B13" s="691" t="s">
        <v>296</v>
      </c>
      <c r="C13" s="692" t="s">
        <v>297</v>
      </c>
      <c r="D13" s="737" t="s">
        <v>297</v>
      </c>
      <c r="E13" s="692" t="s">
        <v>297</v>
      </c>
      <c r="F13" s="737" t="s">
        <v>297</v>
      </c>
      <c r="G13" s="738" t="s">
        <v>297</v>
      </c>
      <c r="H13" s="739">
        <v>18</v>
      </c>
      <c r="I13" s="691" t="s">
        <v>297</v>
      </c>
      <c r="J13" s="688" t="s">
        <v>298</v>
      </c>
      <c r="K13" s="692" t="s">
        <v>297</v>
      </c>
      <c r="L13" s="738" t="s">
        <v>298</v>
      </c>
      <c r="M13" s="737" t="s">
        <v>297</v>
      </c>
      <c r="N13" s="692" t="s">
        <v>298</v>
      </c>
      <c r="O13" s="737" t="s">
        <v>298</v>
      </c>
      <c r="P13" s="689" t="s">
        <v>298</v>
      </c>
      <c r="Q13" s="737" t="s">
        <v>297</v>
      </c>
      <c r="R13" s="692" t="s">
        <v>298</v>
      </c>
      <c r="S13" s="740" t="s">
        <v>297</v>
      </c>
      <c r="T13" s="689" t="s">
        <v>297</v>
      </c>
      <c r="U13" s="741" t="s">
        <v>297</v>
      </c>
      <c r="V13" s="737" t="s">
        <v>298</v>
      </c>
      <c r="W13" s="692" t="s">
        <v>298</v>
      </c>
      <c r="X13" s="742" t="s">
        <v>298</v>
      </c>
      <c r="Y13" s="743" t="s">
        <v>298</v>
      </c>
      <c r="Z13" s="737" t="s">
        <v>299</v>
      </c>
      <c r="AA13" s="741" t="s">
        <v>298</v>
      </c>
      <c r="AB13" s="692" t="s">
        <v>298</v>
      </c>
      <c r="AC13" s="738" t="s">
        <v>297</v>
      </c>
      <c r="AD13" s="744">
        <v>81</v>
      </c>
      <c r="AE13" s="745">
        <v>1</v>
      </c>
    </row>
    <row r="14" spans="1:31" s="714" customFormat="1" ht="13.5" customHeight="1" outlineLevel="2">
      <c r="A14" s="698" t="s">
        <v>34</v>
      </c>
      <c r="B14" s="1549" t="s">
        <v>296</v>
      </c>
      <c r="C14" s="746" t="s">
        <v>297</v>
      </c>
      <c r="D14" s="1550" t="s">
        <v>297</v>
      </c>
      <c r="E14" s="746" t="s">
        <v>297</v>
      </c>
      <c r="F14" s="1550" t="s">
        <v>297</v>
      </c>
      <c r="G14" s="703" t="s">
        <v>297</v>
      </c>
      <c r="H14" s="747">
        <v>21</v>
      </c>
      <c r="I14" s="1549" t="s">
        <v>297</v>
      </c>
      <c r="J14" s="748" t="s">
        <v>298</v>
      </c>
      <c r="K14" s="1550" t="s">
        <v>297</v>
      </c>
      <c r="L14" s="749" t="s">
        <v>298</v>
      </c>
      <c r="M14" s="1550" t="s">
        <v>297</v>
      </c>
      <c r="N14" s="746" t="s">
        <v>298</v>
      </c>
      <c r="O14" s="1550" t="s">
        <v>297</v>
      </c>
      <c r="P14" s="750" t="s">
        <v>298</v>
      </c>
      <c r="Q14" s="1550" t="s">
        <v>297</v>
      </c>
      <c r="R14" s="746" t="s">
        <v>298</v>
      </c>
      <c r="S14" s="751" t="s">
        <v>297</v>
      </c>
      <c r="T14" s="750" t="s">
        <v>298</v>
      </c>
      <c r="U14" s="752" t="s">
        <v>298</v>
      </c>
      <c r="V14" s="1550" t="s">
        <v>298</v>
      </c>
      <c r="W14" s="746" t="s">
        <v>298</v>
      </c>
      <c r="X14" s="753" t="s">
        <v>298</v>
      </c>
      <c r="Y14" s="704" t="s">
        <v>298</v>
      </c>
      <c r="Z14" s="701" t="s">
        <v>298</v>
      </c>
      <c r="AA14" s="699" t="s">
        <v>298</v>
      </c>
      <c r="AB14" s="700" t="s">
        <v>298</v>
      </c>
      <c r="AC14" s="706" t="s">
        <v>297</v>
      </c>
      <c r="AD14" s="712">
        <v>35</v>
      </c>
      <c r="AE14" s="713">
        <v>1</v>
      </c>
    </row>
    <row r="15" spans="1:31" s="714" customFormat="1" ht="13.5" customHeight="1" outlineLevel="2">
      <c r="A15" s="715" t="s">
        <v>193</v>
      </c>
      <c r="B15" s="730" t="s">
        <v>296</v>
      </c>
      <c r="C15" s="718" t="s">
        <v>297</v>
      </c>
      <c r="D15" s="719" t="s">
        <v>297</v>
      </c>
      <c r="E15" s="718" t="s">
        <v>297</v>
      </c>
      <c r="F15" s="719" t="s">
        <v>297</v>
      </c>
      <c r="G15" s="720" t="s">
        <v>296</v>
      </c>
      <c r="H15" s="721">
        <v>24</v>
      </c>
      <c r="I15" s="730" t="s">
        <v>297</v>
      </c>
      <c r="J15" s="732" t="s">
        <v>298</v>
      </c>
      <c r="K15" s="719" t="s">
        <v>297</v>
      </c>
      <c r="L15" s="720" t="s">
        <v>298</v>
      </c>
      <c r="M15" s="719" t="s">
        <v>297</v>
      </c>
      <c r="N15" s="718" t="s">
        <v>298</v>
      </c>
      <c r="O15" s="719"/>
      <c r="P15" s="733" t="s">
        <v>297</v>
      </c>
      <c r="Q15" s="719" t="s">
        <v>297</v>
      </c>
      <c r="R15" s="718" t="s">
        <v>298</v>
      </c>
      <c r="S15" s="734" t="s">
        <v>297</v>
      </c>
      <c r="T15" s="733" t="s">
        <v>298</v>
      </c>
      <c r="U15" s="716" t="s">
        <v>297</v>
      </c>
      <c r="V15" s="719" t="s">
        <v>298</v>
      </c>
      <c r="W15" s="718" t="s">
        <v>298</v>
      </c>
      <c r="X15" s="735" t="s">
        <v>298</v>
      </c>
      <c r="Y15" s="727" t="s">
        <v>298</v>
      </c>
      <c r="Z15" s="719" t="s">
        <v>297</v>
      </c>
      <c r="AA15" s="716" t="s">
        <v>298</v>
      </c>
      <c r="AB15" s="718" t="s">
        <v>298</v>
      </c>
      <c r="AC15" s="720" t="s">
        <v>297</v>
      </c>
      <c r="AD15" s="728">
        <v>76</v>
      </c>
      <c r="AE15" s="729">
        <v>2</v>
      </c>
    </row>
    <row r="16" spans="1:31" s="714" customFormat="1" ht="13.5" customHeight="1" outlineLevel="2">
      <c r="A16" s="715" t="s">
        <v>36</v>
      </c>
      <c r="B16" s="730" t="s">
        <v>296</v>
      </c>
      <c r="C16" s="718" t="s">
        <v>297</v>
      </c>
      <c r="D16" s="719" t="s">
        <v>297</v>
      </c>
      <c r="E16" s="718" t="s">
        <v>297</v>
      </c>
      <c r="F16" s="719" t="s">
        <v>297</v>
      </c>
      <c r="G16" s="720" t="s">
        <v>297</v>
      </c>
      <c r="H16" s="721">
        <v>18</v>
      </c>
      <c r="I16" s="730" t="s">
        <v>297</v>
      </c>
      <c r="J16" s="732" t="s">
        <v>298</v>
      </c>
      <c r="K16" s="719" t="s">
        <v>297</v>
      </c>
      <c r="L16" s="720" t="s">
        <v>298</v>
      </c>
      <c r="M16" s="719" t="s">
        <v>297</v>
      </c>
      <c r="N16" s="718" t="s">
        <v>298</v>
      </c>
      <c r="O16" s="719" t="s">
        <v>297</v>
      </c>
      <c r="P16" s="733" t="s">
        <v>298</v>
      </c>
      <c r="Q16" s="719" t="s">
        <v>297</v>
      </c>
      <c r="R16" s="718" t="s">
        <v>298</v>
      </c>
      <c r="S16" s="734" t="s">
        <v>297</v>
      </c>
      <c r="T16" s="733" t="s">
        <v>298</v>
      </c>
      <c r="U16" s="716" t="s">
        <v>298</v>
      </c>
      <c r="V16" s="719" t="s">
        <v>298</v>
      </c>
      <c r="W16" s="718" t="s">
        <v>297</v>
      </c>
      <c r="X16" s="735" t="s">
        <v>298</v>
      </c>
      <c r="Y16" s="727" t="s">
        <v>298</v>
      </c>
      <c r="Z16" s="719" t="s">
        <v>298</v>
      </c>
      <c r="AA16" s="716" t="s">
        <v>297</v>
      </c>
      <c r="AB16" s="718" t="s">
        <v>297</v>
      </c>
      <c r="AC16" s="720" t="s">
        <v>297</v>
      </c>
      <c r="AD16" s="728">
        <v>55</v>
      </c>
      <c r="AE16" s="729">
        <v>4</v>
      </c>
    </row>
    <row r="17" spans="1:31" s="714" customFormat="1" ht="13.5" customHeight="1" outlineLevel="2">
      <c r="A17" s="715" t="s">
        <v>37</v>
      </c>
      <c r="B17" s="730" t="s">
        <v>296</v>
      </c>
      <c r="C17" s="718" t="s">
        <v>297</v>
      </c>
      <c r="D17" s="719" t="s">
        <v>297</v>
      </c>
      <c r="E17" s="718" t="s">
        <v>297</v>
      </c>
      <c r="F17" s="719" t="s">
        <v>297</v>
      </c>
      <c r="G17" s="720" t="s">
        <v>297</v>
      </c>
      <c r="H17" s="721">
        <v>16</v>
      </c>
      <c r="I17" s="730" t="s">
        <v>297</v>
      </c>
      <c r="J17" s="732" t="s">
        <v>298</v>
      </c>
      <c r="K17" s="719" t="s">
        <v>297</v>
      </c>
      <c r="L17" s="720" t="s">
        <v>298</v>
      </c>
      <c r="M17" s="719" t="s">
        <v>297</v>
      </c>
      <c r="N17" s="718" t="s">
        <v>298</v>
      </c>
      <c r="O17" s="719" t="s">
        <v>298</v>
      </c>
      <c r="P17" s="733" t="s">
        <v>298</v>
      </c>
      <c r="Q17" s="719" t="s">
        <v>297</v>
      </c>
      <c r="R17" s="718" t="s">
        <v>298</v>
      </c>
      <c r="S17" s="734" t="s">
        <v>297</v>
      </c>
      <c r="T17" s="733" t="s">
        <v>297</v>
      </c>
      <c r="U17" s="716" t="s">
        <v>297</v>
      </c>
      <c r="V17" s="719" t="s">
        <v>298</v>
      </c>
      <c r="W17" s="718" t="s">
        <v>297</v>
      </c>
      <c r="X17" s="735" t="s">
        <v>298</v>
      </c>
      <c r="Y17" s="727" t="s">
        <v>298</v>
      </c>
      <c r="Z17" s="730" t="s">
        <v>298</v>
      </c>
      <c r="AA17" s="716" t="s">
        <v>298</v>
      </c>
      <c r="AB17" s="718" t="s">
        <v>298</v>
      </c>
      <c r="AC17" s="720" t="s">
        <v>297</v>
      </c>
      <c r="AD17" s="728">
        <v>62</v>
      </c>
      <c r="AE17" s="729">
        <v>4</v>
      </c>
    </row>
    <row r="18" spans="1:31" s="714" customFormat="1" ht="13.5" customHeight="1" outlineLevel="2" thickBot="1">
      <c r="A18" s="736" t="s">
        <v>38</v>
      </c>
      <c r="B18" s="730" t="s">
        <v>296</v>
      </c>
      <c r="C18" s="692" t="s">
        <v>297</v>
      </c>
      <c r="D18" s="737" t="s">
        <v>297</v>
      </c>
      <c r="E18" s="692" t="s">
        <v>297</v>
      </c>
      <c r="F18" s="692" t="s">
        <v>297</v>
      </c>
      <c r="G18" s="738" t="s">
        <v>296</v>
      </c>
      <c r="H18" s="754">
        <v>18</v>
      </c>
      <c r="I18" s="691" t="s">
        <v>297</v>
      </c>
      <c r="J18" s="688" t="s">
        <v>298</v>
      </c>
      <c r="K18" s="737" t="s">
        <v>297</v>
      </c>
      <c r="L18" s="738" t="s">
        <v>298</v>
      </c>
      <c r="M18" s="737" t="s">
        <v>297</v>
      </c>
      <c r="N18" s="692" t="s">
        <v>298</v>
      </c>
      <c r="O18" s="737" t="s">
        <v>298</v>
      </c>
      <c r="P18" s="689" t="s">
        <v>298</v>
      </c>
      <c r="Q18" s="737" t="s">
        <v>297</v>
      </c>
      <c r="R18" s="692" t="s">
        <v>298</v>
      </c>
      <c r="S18" s="740" t="s">
        <v>298</v>
      </c>
      <c r="T18" s="689" t="s">
        <v>298</v>
      </c>
      <c r="U18" s="741" t="s">
        <v>298</v>
      </c>
      <c r="V18" s="737" t="s">
        <v>298</v>
      </c>
      <c r="W18" s="692" t="s">
        <v>297</v>
      </c>
      <c r="X18" s="742" t="s">
        <v>298</v>
      </c>
      <c r="Y18" s="743" t="s">
        <v>297</v>
      </c>
      <c r="Z18" s="737" t="s">
        <v>298</v>
      </c>
      <c r="AA18" s="741" t="s">
        <v>298</v>
      </c>
      <c r="AB18" s="692" t="s">
        <v>298</v>
      </c>
      <c r="AC18" s="738" t="s">
        <v>297</v>
      </c>
      <c r="AD18" s="744">
        <v>8</v>
      </c>
      <c r="AE18" s="745">
        <v>0</v>
      </c>
    </row>
    <row r="19" spans="1:31" s="714" customFormat="1" ht="13.5" customHeight="1" outlineLevel="2">
      <c r="A19" s="698" t="s">
        <v>39</v>
      </c>
      <c r="B19" s="755" t="s">
        <v>296</v>
      </c>
      <c r="C19" s="746" t="s">
        <v>297</v>
      </c>
      <c r="D19" s="1550" t="s">
        <v>297</v>
      </c>
      <c r="E19" s="746" t="s">
        <v>297</v>
      </c>
      <c r="F19" s="1550" t="s">
        <v>297</v>
      </c>
      <c r="G19" s="706" t="s">
        <v>297</v>
      </c>
      <c r="H19" s="747">
        <v>18</v>
      </c>
      <c r="I19" s="1549" t="s">
        <v>297</v>
      </c>
      <c r="J19" s="748" t="s">
        <v>298</v>
      </c>
      <c r="K19" s="1550" t="s">
        <v>297</v>
      </c>
      <c r="L19" s="749" t="s">
        <v>298</v>
      </c>
      <c r="M19" s="1550" t="s">
        <v>298</v>
      </c>
      <c r="N19" s="746" t="s">
        <v>298</v>
      </c>
      <c r="O19" s="1550" t="s">
        <v>297</v>
      </c>
      <c r="P19" s="750" t="s">
        <v>297</v>
      </c>
      <c r="Q19" s="752" t="s">
        <v>298</v>
      </c>
      <c r="R19" s="746" t="s">
        <v>298</v>
      </c>
      <c r="S19" s="751" t="s">
        <v>297</v>
      </c>
      <c r="T19" s="750" t="s">
        <v>297</v>
      </c>
      <c r="U19" s="752" t="s">
        <v>298</v>
      </c>
      <c r="V19" s="1550" t="s">
        <v>298</v>
      </c>
      <c r="W19" s="746" t="s">
        <v>297</v>
      </c>
      <c r="X19" s="753" t="s">
        <v>298</v>
      </c>
      <c r="Y19" s="704" t="s">
        <v>298</v>
      </c>
      <c r="Z19" s="701" t="s">
        <v>297</v>
      </c>
      <c r="AA19" s="699" t="s">
        <v>298</v>
      </c>
      <c r="AB19" s="700" t="s">
        <v>298</v>
      </c>
      <c r="AC19" s="756" t="s">
        <v>297</v>
      </c>
      <c r="AD19" s="757">
        <v>9</v>
      </c>
      <c r="AE19" s="713">
        <v>0</v>
      </c>
    </row>
    <row r="20" spans="1:31" s="714" customFormat="1" ht="13.5" customHeight="1" outlineLevel="2">
      <c r="A20" s="715" t="s">
        <v>40</v>
      </c>
      <c r="B20" s="730" t="s">
        <v>296</v>
      </c>
      <c r="C20" s="718" t="s">
        <v>297</v>
      </c>
      <c r="D20" s="719" t="s">
        <v>297</v>
      </c>
      <c r="E20" s="718" t="s">
        <v>297</v>
      </c>
      <c r="F20" s="719" t="s">
        <v>297</v>
      </c>
      <c r="G20" s="720" t="s">
        <v>297</v>
      </c>
      <c r="H20" s="758">
        <v>24</v>
      </c>
      <c r="I20" s="730" t="s">
        <v>297</v>
      </c>
      <c r="J20" s="732" t="s">
        <v>298</v>
      </c>
      <c r="K20" s="719" t="s">
        <v>297</v>
      </c>
      <c r="L20" s="720" t="s">
        <v>298</v>
      </c>
      <c r="M20" s="719" t="s">
        <v>298</v>
      </c>
      <c r="N20" s="718" t="s">
        <v>297</v>
      </c>
      <c r="O20" s="719" t="s">
        <v>298</v>
      </c>
      <c r="P20" s="733" t="s">
        <v>298</v>
      </c>
      <c r="Q20" s="719" t="s">
        <v>298</v>
      </c>
      <c r="R20" s="718" t="s">
        <v>297</v>
      </c>
      <c r="S20" s="734" t="s">
        <v>297</v>
      </c>
      <c r="T20" s="733" t="s">
        <v>298</v>
      </c>
      <c r="U20" s="716" t="s">
        <v>298</v>
      </c>
      <c r="V20" s="719" t="s">
        <v>297</v>
      </c>
      <c r="W20" s="718" t="s">
        <v>297</v>
      </c>
      <c r="X20" s="735" t="s">
        <v>298</v>
      </c>
      <c r="Y20" s="727" t="s">
        <v>297</v>
      </c>
      <c r="Z20" s="719" t="s">
        <v>298</v>
      </c>
      <c r="AA20" s="716" t="s">
        <v>298</v>
      </c>
      <c r="AB20" s="718" t="s">
        <v>298</v>
      </c>
      <c r="AC20" s="759" t="s">
        <v>297</v>
      </c>
      <c r="AD20" s="760">
        <v>28</v>
      </c>
      <c r="AE20" s="729">
        <v>3</v>
      </c>
    </row>
    <row r="21" spans="1:31" s="714" customFormat="1" ht="13.5" customHeight="1" outlineLevel="2">
      <c r="A21" s="715" t="s">
        <v>41</v>
      </c>
      <c r="B21" s="730" t="s">
        <v>296</v>
      </c>
      <c r="C21" s="718" t="s">
        <v>297</v>
      </c>
      <c r="D21" s="719" t="s">
        <v>296</v>
      </c>
      <c r="E21" s="718" t="s">
        <v>297</v>
      </c>
      <c r="F21" s="719" t="s">
        <v>297</v>
      </c>
      <c r="G21" s="720" t="s">
        <v>296</v>
      </c>
      <c r="H21" s="758">
        <v>22</v>
      </c>
      <c r="I21" s="730" t="s">
        <v>297</v>
      </c>
      <c r="J21" s="732" t="s">
        <v>298</v>
      </c>
      <c r="K21" s="719" t="s">
        <v>297</v>
      </c>
      <c r="L21" s="720" t="s">
        <v>298</v>
      </c>
      <c r="M21" s="719" t="s">
        <v>297</v>
      </c>
      <c r="N21" s="718" t="s">
        <v>298</v>
      </c>
      <c r="O21" s="719" t="s">
        <v>297</v>
      </c>
      <c r="P21" s="733" t="s">
        <v>298</v>
      </c>
      <c r="Q21" s="719" t="s">
        <v>297</v>
      </c>
      <c r="R21" s="718" t="s">
        <v>298</v>
      </c>
      <c r="S21" s="734" t="s">
        <v>297</v>
      </c>
      <c r="T21" s="733" t="s">
        <v>298</v>
      </c>
      <c r="U21" s="716" t="s">
        <v>298</v>
      </c>
      <c r="V21" s="719" t="s">
        <v>298</v>
      </c>
      <c r="W21" s="718" t="s">
        <v>297</v>
      </c>
      <c r="X21" s="735" t="s">
        <v>298</v>
      </c>
      <c r="Y21" s="727" t="s">
        <v>298</v>
      </c>
      <c r="Z21" s="719" t="s">
        <v>298</v>
      </c>
      <c r="AA21" s="716" t="s">
        <v>298</v>
      </c>
      <c r="AB21" s="718" t="s">
        <v>298</v>
      </c>
      <c r="AC21" s="759" t="s">
        <v>297</v>
      </c>
      <c r="AD21" s="760">
        <v>62</v>
      </c>
      <c r="AE21" s="729">
        <v>7</v>
      </c>
    </row>
    <row r="22" spans="1:31" s="714" customFormat="1" ht="13.5" customHeight="1" outlineLevel="2">
      <c r="A22" s="715" t="s">
        <v>42</v>
      </c>
      <c r="B22" s="730" t="s">
        <v>296</v>
      </c>
      <c r="C22" s="718" t="s">
        <v>297</v>
      </c>
      <c r="D22" s="719" t="s">
        <v>297</v>
      </c>
      <c r="E22" s="718" t="s">
        <v>297</v>
      </c>
      <c r="F22" s="719" t="s">
        <v>297</v>
      </c>
      <c r="G22" s="720" t="s">
        <v>296</v>
      </c>
      <c r="H22" s="758">
        <v>20</v>
      </c>
      <c r="I22" s="730" t="s">
        <v>297</v>
      </c>
      <c r="J22" s="732" t="s">
        <v>298</v>
      </c>
      <c r="K22" s="719" t="s">
        <v>297</v>
      </c>
      <c r="L22" s="720" t="s">
        <v>298</v>
      </c>
      <c r="M22" s="719" t="s">
        <v>297</v>
      </c>
      <c r="N22" s="718" t="s">
        <v>298</v>
      </c>
      <c r="O22" s="719" t="s">
        <v>298</v>
      </c>
      <c r="P22" s="733" t="s">
        <v>298</v>
      </c>
      <c r="Q22" s="719" t="s">
        <v>297</v>
      </c>
      <c r="R22" s="718" t="s">
        <v>298</v>
      </c>
      <c r="S22" s="734" t="s">
        <v>297</v>
      </c>
      <c r="T22" s="733" t="s">
        <v>298</v>
      </c>
      <c r="U22" s="716" t="s">
        <v>298</v>
      </c>
      <c r="V22" s="719" t="s">
        <v>298</v>
      </c>
      <c r="W22" s="718" t="s">
        <v>297</v>
      </c>
      <c r="X22" s="735" t="s">
        <v>298</v>
      </c>
      <c r="Y22" s="727" t="s">
        <v>298</v>
      </c>
      <c r="Z22" s="730" t="s">
        <v>298</v>
      </c>
      <c r="AA22" s="716" t="s">
        <v>298</v>
      </c>
      <c r="AB22" s="718" t="s">
        <v>298</v>
      </c>
      <c r="AC22" s="759" t="s">
        <v>297</v>
      </c>
      <c r="AD22" s="760">
        <v>36</v>
      </c>
      <c r="AE22" s="729">
        <v>0</v>
      </c>
    </row>
    <row r="23" spans="1:31" s="714" customFormat="1" ht="13.5" customHeight="1" outlineLevel="2" thickBot="1">
      <c r="A23" s="736" t="s">
        <v>43</v>
      </c>
      <c r="B23" s="691" t="s">
        <v>296</v>
      </c>
      <c r="C23" s="692" t="s">
        <v>297</v>
      </c>
      <c r="D23" s="737" t="s">
        <v>297</v>
      </c>
      <c r="E23" s="692" t="s">
        <v>297</v>
      </c>
      <c r="F23" s="737" t="s">
        <v>297</v>
      </c>
      <c r="G23" s="738" t="s">
        <v>297</v>
      </c>
      <c r="H23" s="761">
        <v>22</v>
      </c>
      <c r="I23" s="691" t="s">
        <v>297</v>
      </c>
      <c r="J23" s="688" t="s">
        <v>298</v>
      </c>
      <c r="K23" s="737" t="s">
        <v>297</v>
      </c>
      <c r="L23" s="738" t="s">
        <v>298</v>
      </c>
      <c r="M23" s="737" t="s">
        <v>298</v>
      </c>
      <c r="N23" s="692" t="s">
        <v>297</v>
      </c>
      <c r="O23" s="692" t="s">
        <v>298</v>
      </c>
      <c r="P23" s="689" t="s">
        <v>298</v>
      </c>
      <c r="Q23" s="737" t="s">
        <v>297</v>
      </c>
      <c r="R23" s="692" t="s">
        <v>297</v>
      </c>
      <c r="S23" s="740" t="s">
        <v>297</v>
      </c>
      <c r="T23" s="689" t="s">
        <v>298</v>
      </c>
      <c r="U23" s="741" t="s">
        <v>298</v>
      </c>
      <c r="V23" s="737" t="s">
        <v>297</v>
      </c>
      <c r="W23" s="692" t="s">
        <v>297</v>
      </c>
      <c r="X23" s="742" t="s">
        <v>298</v>
      </c>
      <c r="Y23" s="743" t="s">
        <v>297</v>
      </c>
      <c r="Z23" s="737" t="s">
        <v>298</v>
      </c>
      <c r="AA23" s="741" t="s">
        <v>298</v>
      </c>
      <c r="AB23" s="692" t="s">
        <v>298</v>
      </c>
      <c r="AC23" s="762" t="s">
        <v>297</v>
      </c>
      <c r="AD23" s="744">
        <v>24</v>
      </c>
      <c r="AE23" s="745">
        <v>0</v>
      </c>
    </row>
    <row r="24" spans="1:31" s="714" customFormat="1" ht="13.5" customHeight="1" outlineLevel="2">
      <c r="A24" s="698" t="s">
        <v>44</v>
      </c>
      <c r="B24" s="730" t="s">
        <v>296</v>
      </c>
      <c r="C24" s="746" t="s">
        <v>297</v>
      </c>
      <c r="D24" s="1550" t="s">
        <v>297</v>
      </c>
      <c r="E24" s="746" t="s">
        <v>297</v>
      </c>
      <c r="F24" s="1550" t="s">
        <v>297</v>
      </c>
      <c r="G24" s="749" t="s">
        <v>296</v>
      </c>
      <c r="H24" s="747">
        <v>21</v>
      </c>
      <c r="I24" s="1549" t="s">
        <v>297</v>
      </c>
      <c r="J24" s="748" t="s">
        <v>298</v>
      </c>
      <c r="K24" s="1550" t="s">
        <v>297</v>
      </c>
      <c r="L24" s="749" t="s">
        <v>298</v>
      </c>
      <c r="M24" s="1550" t="s">
        <v>298</v>
      </c>
      <c r="N24" s="746" t="s">
        <v>297</v>
      </c>
      <c r="O24" s="1550" t="s">
        <v>298</v>
      </c>
      <c r="P24" s="750" t="s">
        <v>298</v>
      </c>
      <c r="Q24" s="752" t="s">
        <v>297</v>
      </c>
      <c r="R24" s="746" t="s">
        <v>297</v>
      </c>
      <c r="S24" s="751" t="s">
        <v>297</v>
      </c>
      <c r="T24" s="750" t="s">
        <v>298</v>
      </c>
      <c r="U24" s="752" t="s">
        <v>298</v>
      </c>
      <c r="V24" s="1550" t="s">
        <v>298</v>
      </c>
      <c r="W24" s="746" t="s">
        <v>297</v>
      </c>
      <c r="X24" s="753" t="s">
        <v>298</v>
      </c>
      <c r="Y24" s="704" t="s">
        <v>298</v>
      </c>
      <c r="Z24" s="701" t="s">
        <v>298</v>
      </c>
      <c r="AA24" s="699" t="s">
        <v>298</v>
      </c>
      <c r="AB24" s="700" t="s">
        <v>298</v>
      </c>
      <c r="AC24" s="756" t="s">
        <v>297</v>
      </c>
      <c r="AD24" s="757">
        <v>53</v>
      </c>
      <c r="AE24" s="713">
        <v>1</v>
      </c>
    </row>
    <row r="25" spans="1:31" s="714" customFormat="1" ht="13.5" customHeight="1" outlineLevel="2">
      <c r="A25" s="715" t="s">
        <v>45</v>
      </c>
      <c r="B25" s="730" t="s">
        <v>296</v>
      </c>
      <c r="C25" s="718" t="s">
        <v>297</v>
      </c>
      <c r="D25" s="719" t="s">
        <v>297</v>
      </c>
      <c r="E25" s="718" t="s">
        <v>297</v>
      </c>
      <c r="F25" s="719" t="s">
        <v>297</v>
      </c>
      <c r="G25" s="720" t="s">
        <v>296</v>
      </c>
      <c r="H25" s="758">
        <v>16</v>
      </c>
      <c r="I25" s="730" t="s">
        <v>297</v>
      </c>
      <c r="J25" s="732" t="s">
        <v>298</v>
      </c>
      <c r="K25" s="719" t="s">
        <v>297</v>
      </c>
      <c r="L25" s="720" t="s">
        <v>298</v>
      </c>
      <c r="M25" s="719" t="s">
        <v>298</v>
      </c>
      <c r="N25" s="718" t="s">
        <v>297</v>
      </c>
      <c r="O25" s="719" t="s">
        <v>298</v>
      </c>
      <c r="P25" s="733" t="s">
        <v>298</v>
      </c>
      <c r="Q25" s="719" t="s">
        <v>297</v>
      </c>
      <c r="R25" s="718" t="s">
        <v>297</v>
      </c>
      <c r="S25" s="734" t="s">
        <v>297</v>
      </c>
      <c r="T25" s="733" t="s">
        <v>298</v>
      </c>
      <c r="U25" s="716" t="s">
        <v>298</v>
      </c>
      <c r="V25" s="719" t="s">
        <v>298</v>
      </c>
      <c r="W25" s="718" t="s">
        <v>297</v>
      </c>
      <c r="X25" s="735" t="s">
        <v>298</v>
      </c>
      <c r="Y25" s="727" t="s">
        <v>297</v>
      </c>
      <c r="Z25" s="719" t="s">
        <v>298</v>
      </c>
      <c r="AA25" s="716" t="s">
        <v>298</v>
      </c>
      <c r="AB25" s="718" t="s">
        <v>298</v>
      </c>
      <c r="AC25" s="759" t="s">
        <v>297</v>
      </c>
      <c r="AD25" s="760">
        <v>44</v>
      </c>
      <c r="AE25" s="729">
        <v>3</v>
      </c>
    </row>
    <row r="26" spans="1:31" s="714" customFormat="1" ht="13.5" customHeight="1" outlineLevel="2">
      <c r="A26" s="715" t="s">
        <v>46</v>
      </c>
      <c r="B26" s="730" t="s">
        <v>296</v>
      </c>
      <c r="C26" s="718" t="s">
        <v>297</v>
      </c>
      <c r="D26" s="719" t="s">
        <v>297</v>
      </c>
      <c r="E26" s="718" t="s">
        <v>297</v>
      </c>
      <c r="F26" s="719" t="s">
        <v>297</v>
      </c>
      <c r="G26" s="720" t="s">
        <v>296</v>
      </c>
      <c r="H26" s="758">
        <v>21</v>
      </c>
      <c r="I26" s="730" t="s">
        <v>298</v>
      </c>
      <c r="J26" s="732" t="s">
        <v>298</v>
      </c>
      <c r="K26" s="719" t="s">
        <v>297</v>
      </c>
      <c r="L26" s="720" t="s">
        <v>298</v>
      </c>
      <c r="M26" s="719" t="s">
        <v>297</v>
      </c>
      <c r="N26" s="718" t="s">
        <v>298</v>
      </c>
      <c r="O26" s="719" t="s">
        <v>297</v>
      </c>
      <c r="P26" s="733" t="s">
        <v>298</v>
      </c>
      <c r="Q26" s="719" t="s">
        <v>297</v>
      </c>
      <c r="R26" s="718" t="s">
        <v>298</v>
      </c>
      <c r="S26" s="734" t="s">
        <v>297</v>
      </c>
      <c r="T26" s="733" t="s">
        <v>297</v>
      </c>
      <c r="U26" s="716" t="s">
        <v>297</v>
      </c>
      <c r="V26" s="719" t="s">
        <v>298</v>
      </c>
      <c r="W26" s="718" t="s">
        <v>298</v>
      </c>
      <c r="X26" s="735" t="s">
        <v>298</v>
      </c>
      <c r="Y26" s="727" t="s">
        <v>298</v>
      </c>
      <c r="Z26" s="719" t="s">
        <v>298</v>
      </c>
      <c r="AA26" s="716" t="s">
        <v>298</v>
      </c>
      <c r="AB26" s="718" t="s">
        <v>298</v>
      </c>
      <c r="AC26" s="759" t="s">
        <v>297</v>
      </c>
      <c r="AD26" s="760">
        <v>15</v>
      </c>
      <c r="AE26" s="729">
        <v>0</v>
      </c>
    </row>
    <row r="27" spans="1:31" s="714" customFormat="1" ht="13.5" customHeight="1" outlineLevel="2" thickBot="1">
      <c r="A27" s="763" t="s">
        <v>47</v>
      </c>
      <c r="B27" s="730" t="s">
        <v>296</v>
      </c>
      <c r="C27" s="764" t="s">
        <v>297</v>
      </c>
      <c r="D27" s="765" t="s">
        <v>297</v>
      </c>
      <c r="E27" s="764" t="s">
        <v>297</v>
      </c>
      <c r="F27" s="765" t="s">
        <v>297</v>
      </c>
      <c r="G27" s="766" t="s">
        <v>296</v>
      </c>
      <c r="H27" s="761">
        <v>24</v>
      </c>
      <c r="I27" s="730" t="s">
        <v>297</v>
      </c>
      <c r="J27" s="767" t="s">
        <v>298</v>
      </c>
      <c r="K27" s="765" t="s">
        <v>297</v>
      </c>
      <c r="L27" s="766" t="s">
        <v>298</v>
      </c>
      <c r="M27" s="719" t="s">
        <v>298</v>
      </c>
      <c r="N27" s="764" t="s">
        <v>297</v>
      </c>
      <c r="O27" s="719" t="s">
        <v>298</v>
      </c>
      <c r="P27" s="768" t="s">
        <v>298</v>
      </c>
      <c r="Q27" s="765" t="s">
        <v>298</v>
      </c>
      <c r="R27" s="764" t="s">
        <v>297</v>
      </c>
      <c r="S27" s="769" t="s">
        <v>297</v>
      </c>
      <c r="T27" s="768" t="s">
        <v>298</v>
      </c>
      <c r="U27" s="716" t="s">
        <v>298</v>
      </c>
      <c r="V27" s="765" t="s">
        <v>298</v>
      </c>
      <c r="W27" s="718" t="s">
        <v>297</v>
      </c>
      <c r="X27" s="726" t="s">
        <v>298</v>
      </c>
      <c r="Y27" s="743" t="s">
        <v>298</v>
      </c>
      <c r="Z27" s="737" t="s">
        <v>298</v>
      </c>
      <c r="AA27" s="741" t="s">
        <v>298</v>
      </c>
      <c r="AB27" s="692" t="s">
        <v>298</v>
      </c>
      <c r="AC27" s="762" t="s">
        <v>297</v>
      </c>
      <c r="AD27" s="744">
        <v>37</v>
      </c>
      <c r="AE27" s="745">
        <v>4</v>
      </c>
    </row>
    <row r="28" spans="1:31" s="714" customFormat="1" ht="13.5" customHeight="1" outlineLevel="1" thickBot="1">
      <c r="A28" s="770" t="s">
        <v>48</v>
      </c>
      <c r="B28" s="770">
        <f t="shared" ref="B28:G28" si="0">COUNTIF(B9:B27,"○")</f>
        <v>2</v>
      </c>
      <c r="C28" s="771">
        <f t="shared" si="0"/>
        <v>18</v>
      </c>
      <c r="D28" s="772">
        <f t="shared" si="0"/>
        <v>16</v>
      </c>
      <c r="E28" s="771">
        <f t="shared" si="0"/>
        <v>19</v>
      </c>
      <c r="F28" s="772">
        <f t="shared" si="0"/>
        <v>19</v>
      </c>
      <c r="G28" s="773">
        <f t="shared" si="0"/>
        <v>8</v>
      </c>
      <c r="H28" s="774" t="s">
        <v>212</v>
      </c>
      <c r="I28" s="770">
        <f t="shared" ref="I28:AC28" si="1">COUNTIF(I9:I27,"○")</f>
        <v>18</v>
      </c>
      <c r="J28" s="775">
        <f t="shared" si="1"/>
        <v>0</v>
      </c>
      <c r="K28" s="772">
        <f t="shared" si="1"/>
        <v>19</v>
      </c>
      <c r="L28" s="773">
        <f t="shared" si="1"/>
        <v>2</v>
      </c>
      <c r="M28" s="772">
        <f t="shared" si="1"/>
        <v>13</v>
      </c>
      <c r="N28" s="771">
        <f t="shared" si="1"/>
        <v>5</v>
      </c>
      <c r="O28" s="772">
        <f t="shared" si="1"/>
        <v>5</v>
      </c>
      <c r="P28" s="776">
        <f t="shared" si="1"/>
        <v>2</v>
      </c>
      <c r="Q28" s="772">
        <f t="shared" si="1"/>
        <v>16</v>
      </c>
      <c r="R28" s="771">
        <f t="shared" si="1"/>
        <v>5</v>
      </c>
      <c r="S28" s="775">
        <f t="shared" si="1"/>
        <v>18</v>
      </c>
      <c r="T28" s="776">
        <f t="shared" si="1"/>
        <v>4</v>
      </c>
      <c r="U28" s="777">
        <f t="shared" si="1"/>
        <v>7</v>
      </c>
      <c r="V28" s="772">
        <f t="shared" si="1"/>
        <v>2</v>
      </c>
      <c r="W28" s="771">
        <f t="shared" si="1"/>
        <v>12</v>
      </c>
      <c r="X28" s="778">
        <f t="shared" si="1"/>
        <v>1</v>
      </c>
      <c r="Y28" s="779">
        <f t="shared" si="1"/>
        <v>8</v>
      </c>
      <c r="Z28" s="772">
        <f t="shared" si="1"/>
        <v>3</v>
      </c>
      <c r="AA28" s="777">
        <f t="shared" si="1"/>
        <v>1</v>
      </c>
      <c r="AB28" s="771">
        <f t="shared" si="1"/>
        <v>1</v>
      </c>
      <c r="AC28" s="780">
        <f t="shared" si="1"/>
        <v>19</v>
      </c>
      <c r="AD28" s="781">
        <f>SUM(AD9:AD27)</f>
        <v>1030</v>
      </c>
      <c r="AE28" s="782">
        <f>SUM(AE9:AE27)</f>
        <v>57</v>
      </c>
    </row>
    <row r="29" spans="1:31" s="714" customFormat="1" ht="13.5" customHeight="1" outlineLevel="2">
      <c r="A29" s="698" t="s">
        <v>49</v>
      </c>
      <c r="B29" s="1549" t="s">
        <v>296</v>
      </c>
      <c r="C29" s="746" t="s">
        <v>297</v>
      </c>
      <c r="D29" s="719" t="s">
        <v>297</v>
      </c>
      <c r="E29" s="746" t="s">
        <v>296</v>
      </c>
      <c r="F29" s="719" t="s">
        <v>297</v>
      </c>
      <c r="G29" s="706" t="s">
        <v>296</v>
      </c>
      <c r="H29" s="704">
        <v>27</v>
      </c>
      <c r="I29" s="1549" t="s">
        <v>297</v>
      </c>
      <c r="J29" s="748" t="s">
        <v>298</v>
      </c>
      <c r="K29" s="1550" t="s">
        <v>297</v>
      </c>
      <c r="L29" s="749" t="s">
        <v>298</v>
      </c>
      <c r="M29" s="719" t="s">
        <v>298</v>
      </c>
      <c r="N29" s="746" t="s">
        <v>298</v>
      </c>
      <c r="O29" s="1550" t="s">
        <v>297</v>
      </c>
      <c r="P29" s="750" t="s">
        <v>297</v>
      </c>
      <c r="Q29" s="1550" t="s">
        <v>297</v>
      </c>
      <c r="R29" s="746" t="s">
        <v>298</v>
      </c>
      <c r="S29" s="751" t="s">
        <v>297</v>
      </c>
      <c r="T29" s="733" t="s">
        <v>297</v>
      </c>
      <c r="U29" s="716" t="s">
        <v>298</v>
      </c>
      <c r="V29" s="765" t="s">
        <v>298</v>
      </c>
      <c r="W29" s="718" t="s">
        <v>297</v>
      </c>
      <c r="X29" s="753" t="s">
        <v>298</v>
      </c>
      <c r="Y29" s="704" t="s">
        <v>297</v>
      </c>
      <c r="Z29" s="701" t="s">
        <v>298</v>
      </c>
      <c r="AA29" s="699" t="s">
        <v>298</v>
      </c>
      <c r="AB29" s="700" t="s">
        <v>298</v>
      </c>
      <c r="AC29" s="756" t="s">
        <v>297</v>
      </c>
      <c r="AD29" s="757">
        <v>5</v>
      </c>
      <c r="AE29" s="713">
        <v>0</v>
      </c>
    </row>
    <row r="30" spans="1:31" s="714" customFormat="1" ht="13.5" customHeight="1" outlineLevel="2">
      <c r="A30" s="715" t="s">
        <v>50</v>
      </c>
      <c r="B30" s="730" t="s">
        <v>296</v>
      </c>
      <c r="C30" s="718" t="s">
        <v>297</v>
      </c>
      <c r="D30" s="719" t="s">
        <v>297</v>
      </c>
      <c r="E30" s="718" t="s">
        <v>297</v>
      </c>
      <c r="F30" s="719" t="s">
        <v>297</v>
      </c>
      <c r="G30" s="720" t="s">
        <v>296</v>
      </c>
      <c r="H30" s="727">
        <v>14</v>
      </c>
      <c r="I30" s="783" t="s">
        <v>298</v>
      </c>
      <c r="J30" s="732" t="s">
        <v>298</v>
      </c>
      <c r="K30" s="719" t="s">
        <v>297</v>
      </c>
      <c r="L30" s="720" t="s">
        <v>298</v>
      </c>
      <c r="M30" s="719" t="s">
        <v>298</v>
      </c>
      <c r="N30" s="718" t="s">
        <v>298</v>
      </c>
      <c r="O30" s="719"/>
      <c r="P30" s="733" t="s">
        <v>297</v>
      </c>
      <c r="Q30" s="719" t="s">
        <v>297</v>
      </c>
      <c r="R30" s="718" t="s">
        <v>298</v>
      </c>
      <c r="S30" s="751" t="s">
        <v>297</v>
      </c>
      <c r="T30" s="733" t="s">
        <v>297</v>
      </c>
      <c r="U30" s="716" t="s">
        <v>298</v>
      </c>
      <c r="V30" s="719" t="s">
        <v>298</v>
      </c>
      <c r="W30" s="718" t="s">
        <v>297</v>
      </c>
      <c r="X30" s="735" t="s">
        <v>298</v>
      </c>
      <c r="Y30" s="727" t="s">
        <v>298</v>
      </c>
      <c r="Z30" s="719" t="s">
        <v>298</v>
      </c>
      <c r="AA30" s="716" t="s">
        <v>298</v>
      </c>
      <c r="AB30" s="718" t="s">
        <v>297</v>
      </c>
      <c r="AC30" s="759" t="s">
        <v>297</v>
      </c>
      <c r="AD30" s="760">
        <v>38</v>
      </c>
      <c r="AE30" s="729">
        <v>0</v>
      </c>
    </row>
    <row r="31" spans="1:31" s="714" customFormat="1" ht="13.5" customHeight="1" outlineLevel="2">
      <c r="A31" s="715" t="s">
        <v>51</v>
      </c>
      <c r="B31" s="730" t="s">
        <v>296</v>
      </c>
      <c r="C31" s="718" t="s">
        <v>297</v>
      </c>
      <c r="D31" s="718" t="s">
        <v>297</v>
      </c>
      <c r="E31" s="718" t="s">
        <v>297</v>
      </c>
      <c r="F31" s="719" t="s">
        <v>297</v>
      </c>
      <c r="G31" s="720" t="s">
        <v>297</v>
      </c>
      <c r="H31" s="727">
        <v>19</v>
      </c>
      <c r="I31" s="716" t="s">
        <v>298</v>
      </c>
      <c r="J31" s="784" t="s">
        <v>298</v>
      </c>
      <c r="K31" s="719" t="s">
        <v>297</v>
      </c>
      <c r="L31" s="720" t="s">
        <v>298</v>
      </c>
      <c r="M31" s="719" t="s">
        <v>298</v>
      </c>
      <c r="N31" s="718" t="s">
        <v>298</v>
      </c>
      <c r="O31" s="719"/>
      <c r="P31" s="733" t="s">
        <v>297</v>
      </c>
      <c r="Q31" s="719" t="s">
        <v>297</v>
      </c>
      <c r="R31" s="718" t="s">
        <v>298</v>
      </c>
      <c r="S31" s="734" t="s">
        <v>297</v>
      </c>
      <c r="T31" s="733" t="s">
        <v>297</v>
      </c>
      <c r="U31" s="716" t="s">
        <v>298</v>
      </c>
      <c r="V31" s="719" t="s">
        <v>298</v>
      </c>
      <c r="W31" s="718" t="s">
        <v>297</v>
      </c>
      <c r="X31" s="735" t="s">
        <v>297</v>
      </c>
      <c r="Y31" s="727" t="s">
        <v>297</v>
      </c>
      <c r="Z31" s="719" t="s">
        <v>298</v>
      </c>
      <c r="AA31" s="716" t="s">
        <v>298</v>
      </c>
      <c r="AB31" s="718" t="s">
        <v>298</v>
      </c>
      <c r="AC31" s="759" t="s">
        <v>297</v>
      </c>
      <c r="AD31" s="760">
        <v>18</v>
      </c>
      <c r="AE31" s="729">
        <v>0</v>
      </c>
    </row>
    <row r="32" spans="1:31" s="714" customFormat="1" ht="13.5" customHeight="1" outlineLevel="2" thickBot="1">
      <c r="A32" s="736" t="s">
        <v>52</v>
      </c>
      <c r="B32" s="783" t="s">
        <v>296</v>
      </c>
      <c r="C32" s="764" t="s">
        <v>297</v>
      </c>
      <c r="D32" s="765" t="s">
        <v>297</v>
      </c>
      <c r="E32" s="764" t="s">
        <v>297</v>
      </c>
      <c r="F32" s="765" t="s">
        <v>297</v>
      </c>
      <c r="G32" s="766" t="s">
        <v>297</v>
      </c>
      <c r="H32" s="743">
        <v>16</v>
      </c>
      <c r="I32" s="1546" t="s">
        <v>298</v>
      </c>
      <c r="J32" s="767" t="s">
        <v>298</v>
      </c>
      <c r="K32" s="765" t="s">
        <v>297</v>
      </c>
      <c r="L32" s="738" t="s">
        <v>298</v>
      </c>
      <c r="M32" s="765" t="s">
        <v>298</v>
      </c>
      <c r="N32" s="764" t="s">
        <v>298</v>
      </c>
      <c r="O32" s="765"/>
      <c r="P32" s="768" t="s">
        <v>297</v>
      </c>
      <c r="Q32" s="765" t="s">
        <v>297</v>
      </c>
      <c r="R32" s="764" t="s">
        <v>298</v>
      </c>
      <c r="S32" s="769" t="s">
        <v>297</v>
      </c>
      <c r="T32" s="768" t="s">
        <v>297</v>
      </c>
      <c r="U32" s="785" t="s">
        <v>298</v>
      </c>
      <c r="V32" s="765" t="s">
        <v>298</v>
      </c>
      <c r="W32" s="764"/>
      <c r="X32" s="726" t="s">
        <v>297</v>
      </c>
      <c r="Y32" s="743" t="s">
        <v>298</v>
      </c>
      <c r="Z32" s="737" t="s">
        <v>298</v>
      </c>
      <c r="AA32" s="741" t="s">
        <v>298</v>
      </c>
      <c r="AB32" s="692" t="s">
        <v>298</v>
      </c>
      <c r="AC32" s="762" t="s">
        <v>297</v>
      </c>
      <c r="AD32" s="744">
        <v>7</v>
      </c>
      <c r="AE32" s="745">
        <v>0</v>
      </c>
    </row>
    <row r="33" spans="1:31" s="714" customFormat="1" ht="13.5" customHeight="1" outlineLevel="2">
      <c r="A33" s="698" t="s">
        <v>53</v>
      </c>
      <c r="B33" s="755" t="s">
        <v>296</v>
      </c>
      <c r="C33" s="700" t="s">
        <v>297</v>
      </c>
      <c r="D33" s="701" t="s">
        <v>297</v>
      </c>
      <c r="E33" s="700" t="s">
        <v>297</v>
      </c>
      <c r="F33" s="701" t="s">
        <v>297</v>
      </c>
      <c r="G33" s="706" t="s">
        <v>297</v>
      </c>
      <c r="H33" s="786">
        <v>16</v>
      </c>
      <c r="I33" s="755" t="s">
        <v>297</v>
      </c>
      <c r="J33" s="705" t="s">
        <v>298</v>
      </c>
      <c r="K33" s="701" t="s">
        <v>297</v>
      </c>
      <c r="L33" s="749" t="s">
        <v>297</v>
      </c>
      <c r="M33" s="701" t="s">
        <v>298</v>
      </c>
      <c r="N33" s="700" t="s">
        <v>297</v>
      </c>
      <c r="O33" s="701" t="s">
        <v>298</v>
      </c>
      <c r="P33" s="708" t="s">
        <v>298</v>
      </c>
      <c r="Q33" s="701" t="s">
        <v>298</v>
      </c>
      <c r="R33" s="700" t="s">
        <v>297</v>
      </c>
      <c r="S33" s="707" t="s">
        <v>297</v>
      </c>
      <c r="T33" s="708" t="s">
        <v>298</v>
      </c>
      <c r="U33" s="699" t="s">
        <v>298</v>
      </c>
      <c r="V33" s="701" t="s">
        <v>297</v>
      </c>
      <c r="W33" s="700" t="s">
        <v>297</v>
      </c>
      <c r="X33" s="710" t="s">
        <v>298</v>
      </c>
      <c r="Y33" s="704" t="s">
        <v>298</v>
      </c>
      <c r="Z33" s="701" t="s">
        <v>298</v>
      </c>
      <c r="AA33" s="699" t="s">
        <v>298</v>
      </c>
      <c r="AB33" s="700" t="s">
        <v>298</v>
      </c>
      <c r="AC33" s="756" t="s">
        <v>297</v>
      </c>
      <c r="AD33" s="757">
        <v>16</v>
      </c>
      <c r="AE33" s="713">
        <v>0</v>
      </c>
    </row>
    <row r="34" spans="1:31" s="714" customFormat="1" ht="13.5" customHeight="1" outlineLevel="2">
      <c r="A34" s="715" t="s">
        <v>54</v>
      </c>
      <c r="B34" s="730" t="s">
        <v>296</v>
      </c>
      <c r="C34" s="718" t="s">
        <v>297</v>
      </c>
      <c r="D34" s="719" t="s">
        <v>297</v>
      </c>
      <c r="E34" s="718" t="s">
        <v>297</v>
      </c>
      <c r="F34" s="719" t="s">
        <v>297</v>
      </c>
      <c r="G34" s="720" t="s">
        <v>297</v>
      </c>
      <c r="H34" s="727">
        <v>13</v>
      </c>
      <c r="I34" s="730" t="s">
        <v>298</v>
      </c>
      <c r="J34" s="732" t="s">
        <v>298</v>
      </c>
      <c r="K34" s="719" t="s">
        <v>297</v>
      </c>
      <c r="L34" s="720" t="s">
        <v>298</v>
      </c>
      <c r="M34" s="719" t="s">
        <v>298</v>
      </c>
      <c r="N34" s="718" t="s">
        <v>297</v>
      </c>
      <c r="O34" s="719" t="s">
        <v>298</v>
      </c>
      <c r="P34" s="733" t="s">
        <v>298</v>
      </c>
      <c r="Q34" s="719" t="s">
        <v>298</v>
      </c>
      <c r="R34" s="718" t="s">
        <v>297</v>
      </c>
      <c r="S34" s="734" t="s">
        <v>297</v>
      </c>
      <c r="T34" s="733" t="s">
        <v>297</v>
      </c>
      <c r="U34" s="716" t="s">
        <v>298</v>
      </c>
      <c r="V34" s="719" t="s">
        <v>297</v>
      </c>
      <c r="W34" s="718" t="s">
        <v>297</v>
      </c>
      <c r="X34" s="735" t="s">
        <v>298</v>
      </c>
      <c r="Y34" s="727" t="s">
        <v>297</v>
      </c>
      <c r="Z34" s="719" t="s">
        <v>298</v>
      </c>
      <c r="AA34" s="716" t="s">
        <v>298</v>
      </c>
      <c r="AB34" s="718" t="s">
        <v>298</v>
      </c>
      <c r="AC34" s="759" t="s">
        <v>297</v>
      </c>
      <c r="AD34" s="760">
        <v>20</v>
      </c>
      <c r="AE34" s="729">
        <v>1</v>
      </c>
    </row>
    <row r="35" spans="1:31" s="714" customFormat="1" ht="13.5" customHeight="1" outlineLevel="2">
      <c r="A35" s="715" t="s">
        <v>55</v>
      </c>
      <c r="B35" s="730" t="s">
        <v>296</v>
      </c>
      <c r="C35" s="718" t="s">
        <v>297</v>
      </c>
      <c r="D35" s="719" t="s">
        <v>297</v>
      </c>
      <c r="E35" s="718" t="s">
        <v>297</v>
      </c>
      <c r="F35" s="719" t="s">
        <v>297</v>
      </c>
      <c r="G35" s="720" t="s">
        <v>297</v>
      </c>
      <c r="H35" s="727">
        <v>14</v>
      </c>
      <c r="I35" s="730" t="s">
        <v>298</v>
      </c>
      <c r="J35" s="732" t="s">
        <v>298</v>
      </c>
      <c r="K35" s="719" t="s">
        <v>297</v>
      </c>
      <c r="L35" s="720" t="s">
        <v>297</v>
      </c>
      <c r="M35" s="719" t="s">
        <v>298</v>
      </c>
      <c r="N35" s="718" t="s">
        <v>297</v>
      </c>
      <c r="O35" s="719" t="s">
        <v>298</v>
      </c>
      <c r="P35" s="733" t="s">
        <v>298</v>
      </c>
      <c r="Q35" s="719" t="s">
        <v>298</v>
      </c>
      <c r="R35" s="718" t="s">
        <v>297</v>
      </c>
      <c r="S35" s="734" t="s">
        <v>297</v>
      </c>
      <c r="T35" s="733" t="s">
        <v>297</v>
      </c>
      <c r="U35" s="716" t="s">
        <v>298</v>
      </c>
      <c r="V35" s="719" t="s">
        <v>297</v>
      </c>
      <c r="W35" s="718" t="s">
        <v>297</v>
      </c>
      <c r="X35" s="735" t="s">
        <v>298</v>
      </c>
      <c r="Y35" s="727" t="s">
        <v>297</v>
      </c>
      <c r="Z35" s="719" t="s">
        <v>298</v>
      </c>
      <c r="AA35" s="716" t="s">
        <v>298</v>
      </c>
      <c r="AB35" s="718" t="s">
        <v>298</v>
      </c>
      <c r="AC35" s="759" t="s">
        <v>297</v>
      </c>
      <c r="AD35" s="760">
        <v>13</v>
      </c>
      <c r="AE35" s="729">
        <v>1</v>
      </c>
    </row>
    <row r="36" spans="1:31" s="714" customFormat="1" ht="13.5" customHeight="1" outlineLevel="2">
      <c r="A36" s="715" t="s">
        <v>56</v>
      </c>
      <c r="B36" s="730" t="s">
        <v>296</v>
      </c>
      <c r="C36" s="718" t="s">
        <v>297</v>
      </c>
      <c r="D36" s="719" t="s">
        <v>297</v>
      </c>
      <c r="E36" s="718" t="s">
        <v>297</v>
      </c>
      <c r="F36" s="719" t="s">
        <v>297</v>
      </c>
      <c r="G36" s="720" t="s">
        <v>297</v>
      </c>
      <c r="H36" s="727">
        <v>16</v>
      </c>
      <c r="I36" s="730" t="s">
        <v>298</v>
      </c>
      <c r="J36" s="732" t="s">
        <v>298</v>
      </c>
      <c r="K36" s="719" t="s">
        <v>297</v>
      </c>
      <c r="L36" s="720" t="s">
        <v>298</v>
      </c>
      <c r="M36" s="719" t="s">
        <v>298</v>
      </c>
      <c r="N36" s="718" t="s">
        <v>297</v>
      </c>
      <c r="O36" s="719" t="s">
        <v>298</v>
      </c>
      <c r="P36" s="733" t="s">
        <v>298</v>
      </c>
      <c r="Q36" s="719" t="s">
        <v>298</v>
      </c>
      <c r="R36" s="718" t="s">
        <v>297</v>
      </c>
      <c r="S36" s="734" t="s">
        <v>297</v>
      </c>
      <c r="T36" s="733" t="s">
        <v>298</v>
      </c>
      <c r="U36" s="716" t="s">
        <v>298</v>
      </c>
      <c r="V36" s="719" t="s">
        <v>298</v>
      </c>
      <c r="W36" s="718" t="s">
        <v>297</v>
      </c>
      <c r="X36" s="735" t="s">
        <v>298</v>
      </c>
      <c r="Y36" s="727" t="s">
        <v>297</v>
      </c>
      <c r="Z36" s="730" t="s">
        <v>298</v>
      </c>
      <c r="AA36" s="716" t="s">
        <v>298</v>
      </c>
      <c r="AB36" s="718" t="s">
        <v>298</v>
      </c>
      <c r="AC36" s="759" t="s">
        <v>297</v>
      </c>
      <c r="AD36" s="760">
        <v>25</v>
      </c>
      <c r="AE36" s="729">
        <v>1</v>
      </c>
    </row>
    <row r="37" spans="1:31" s="714" customFormat="1" ht="13.5" customHeight="1" outlineLevel="2" thickBot="1">
      <c r="A37" s="736" t="s">
        <v>57</v>
      </c>
      <c r="B37" s="691" t="s">
        <v>296</v>
      </c>
      <c r="C37" s="692" t="s">
        <v>297</v>
      </c>
      <c r="D37" s="737" t="s">
        <v>297</v>
      </c>
      <c r="E37" s="692" t="s">
        <v>297</v>
      </c>
      <c r="F37" s="737" t="s">
        <v>297</v>
      </c>
      <c r="G37" s="738" t="s">
        <v>296</v>
      </c>
      <c r="H37" s="787">
        <v>19</v>
      </c>
      <c r="I37" s="691" t="s">
        <v>298</v>
      </c>
      <c r="J37" s="688" t="s">
        <v>298</v>
      </c>
      <c r="K37" s="737" t="s">
        <v>297</v>
      </c>
      <c r="L37" s="738" t="s">
        <v>298</v>
      </c>
      <c r="M37" s="737" t="s">
        <v>298</v>
      </c>
      <c r="N37" s="692" t="s">
        <v>297</v>
      </c>
      <c r="O37" s="737" t="s">
        <v>298</v>
      </c>
      <c r="P37" s="689" t="s">
        <v>298</v>
      </c>
      <c r="Q37" s="737" t="s">
        <v>297</v>
      </c>
      <c r="R37" s="692" t="s">
        <v>297</v>
      </c>
      <c r="S37" s="740" t="s">
        <v>297</v>
      </c>
      <c r="T37" s="689" t="s">
        <v>298</v>
      </c>
      <c r="U37" s="741" t="s">
        <v>298</v>
      </c>
      <c r="V37" s="737" t="s">
        <v>298</v>
      </c>
      <c r="W37" s="692" t="s">
        <v>297</v>
      </c>
      <c r="X37" s="689" t="s">
        <v>298</v>
      </c>
      <c r="Y37" s="743" t="s">
        <v>297</v>
      </c>
      <c r="Z37" s="737" t="s">
        <v>298</v>
      </c>
      <c r="AA37" s="741" t="s">
        <v>298</v>
      </c>
      <c r="AB37" s="692" t="s">
        <v>298</v>
      </c>
      <c r="AC37" s="762" t="s">
        <v>297</v>
      </c>
      <c r="AD37" s="744">
        <v>19</v>
      </c>
      <c r="AE37" s="745">
        <v>0</v>
      </c>
    </row>
    <row r="38" spans="1:31" s="714" customFormat="1" ht="13.5" customHeight="1" outlineLevel="2">
      <c r="A38" s="698" t="s">
        <v>58</v>
      </c>
      <c r="B38" s="1549" t="s">
        <v>296</v>
      </c>
      <c r="C38" s="746" t="s">
        <v>297</v>
      </c>
      <c r="D38" s="1550" t="s">
        <v>297</v>
      </c>
      <c r="E38" s="746" t="s">
        <v>297</v>
      </c>
      <c r="F38" s="1550" t="s">
        <v>297</v>
      </c>
      <c r="G38" s="706" t="s">
        <v>296</v>
      </c>
      <c r="H38" s="704">
        <v>17</v>
      </c>
      <c r="I38" s="1549" t="s">
        <v>298</v>
      </c>
      <c r="J38" s="748" t="s">
        <v>298</v>
      </c>
      <c r="K38" s="1550" t="s">
        <v>297</v>
      </c>
      <c r="L38" s="749" t="s">
        <v>298</v>
      </c>
      <c r="M38" s="1550" t="s">
        <v>297</v>
      </c>
      <c r="N38" s="746" t="s">
        <v>298</v>
      </c>
      <c r="O38" s="1550" t="s">
        <v>298</v>
      </c>
      <c r="P38" s="750" t="s">
        <v>298</v>
      </c>
      <c r="Q38" s="1550" t="s">
        <v>297</v>
      </c>
      <c r="R38" s="746" t="s">
        <v>298</v>
      </c>
      <c r="S38" s="751" t="s">
        <v>297</v>
      </c>
      <c r="T38" s="750" t="s">
        <v>298</v>
      </c>
      <c r="U38" s="752" t="s">
        <v>297</v>
      </c>
      <c r="V38" s="1550" t="s">
        <v>298</v>
      </c>
      <c r="W38" s="746" t="s">
        <v>298</v>
      </c>
      <c r="X38" s="753" t="s">
        <v>298</v>
      </c>
      <c r="Y38" s="704" t="s">
        <v>298</v>
      </c>
      <c r="Z38" s="701" t="s">
        <v>298</v>
      </c>
      <c r="AA38" s="699" t="s">
        <v>298</v>
      </c>
      <c r="AB38" s="700" t="s">
        <v>298</v>
      </c>
      <c r="AC38" s="756" t="s">
        <v>297</v>
      </c>
      <c r="AD38" s="757">
        <v>4</v>
      </c>
      <c r="AE38" s="713">
        <v>0</v>
      </c>
    </row>
    <row r="39" spans="1:31" s="714" customFormat="1" ht="13.5" customHeight="1" outlineLevel="2">
      <c r="A39" s="715" t="s">
        <v>59</v>
      </c>
      <c r="B39" s="730" t="s">
        <v>296</v>
      </c>
      <c r="C39" s="718" t="s">
        <v>297</v>
      </c>
      <c r="D39" s="719" t="s">
        <v>297</v>
      </c>
      <c r="E39" s="718" t="s">
        <v>297</v>
      </c>
      <c r="F39" s="719" t="s">
        <v>297</v>
      </c>
      <c r="G39" s="720" t="s">
        <v>296</v>
      </c>
      <c r="H39" s="727">
        <v>11</v>
      </c>
      <c r="I39" s="730" t="s">
        <v>298</v>
      </c>
      <c r="J39" s="732" t="s">
        <v>298</v>
      </c>
      <c r="K39" s="719" t="s">
        <v>297</v>
      </c>
      <c r="L39" s="720" t="s">
        <v>298</v>
      </c>
      <c r="M39" s="719" t="s">
        <v>298</v>
      </c>
      <c r="N39" s="718" t="s">
        <v>297</v>
      </c>
      <c r="O39" s="719" t="s">
        <v>298</v>
      </c>
      <c r="P39" s="733" t="s">
        <v>298</v>
      </c>
      <c r="Q39" s="719" t="s">
        <v>298</v>
      </c>
      <c r="R39" s="718" t="s">
        <v>297</v>
      </c>
      <c r="S39" s="734" t="s">
        <v>297</v>
      </c>
      <c r="T39" s="733" t="s">
        <v>298</v>
      </c>
      <c r="U39" s="716" t="s">
        <v>298</v>
      </c>
      <c r="V39" s="719" t="s">
        <v>297</v>
      </c>
      <c r="W39" s="718" t="s">
        <v>297</v>
      </c>
      <c r="X39" s="735" t="s">
        <v>298</v>
      </c>
      <c r="Y39" s="727" t="s">
        <v>297</v>
      </c>
      <c r="Z39" s="719" t="s">
        <v>298</v>
      </c>
      <c r="AA39" s="716" t="s">
        <v>298</v>
      </c>
      <c r="AB39" s="718" t="s">
        <v>298</v>
      </c>
      <c r="AC39" s="759" t="s">
        <v>297</v>
      </c>
      <c r="AD39" s="760">
        <v>8</v>
      </c>
      <c r="AE39" s="729">
        <v>0</v>
      </c>
    </row>
    <row r="40" spans="1:31" s="714" customFormat="1" ht="13.5" customHeight="1" outlineLevel="2">
      <c r="A40" s="715" t="s">
        <v>60</v>
      </c>
      <c r="B40" s="730" t="s">
        <v>296</v>
      </c>
      <c r="C40" s="718" t="s">
        <v>297</v>
      </c>
      <c r="D40" s="719" t="s">
        <v>297</v>
      </c>
      <c r="E40" s="718" t="s">
        <v>297</v>
      </c>
      <c r="F40" s="719" t="s">
        <v>297</v>
      </c>
      <c r="G40" s="720" t="s">
        <v>296</v>
      </c>
      <c r="H40" s="727">
        <v>17</v>
      </c>
      <c r="I40" s="730" t="s">
        <v>297</v>
      </c>
      <c r="J40" s="732" t="s">
        <v>298</v>
      </c>
      <c r="K40" s="719" t="s">
        <v>297</v>
      </c>
      <c r="L40" s="720" t="s">
        <v>298</v>
      </c>
      <c r="M40" s="719" t="s">
        <v>298</v>
      </c>
      <c r="N40" s="718" t="s">
        <v>297</v>
      </c>
      <c r="O40" s="719" t="s">
        <v>298</v>
      </c>
      <c r="P40" s="733" t="s">
        <v>298</v>
      </c>
      <c r="Q40" s="719" t="s">
        <v>298</v>
      </c>
      <c r="R40" s="718" t="s">
        <v>297</v>
      </c>
      <c r="S40" s="734" t="s">
        <v>297</v>
      </c>
      <c r="T40" s="733" t="s">
        <v>298</v>
      </c>
      <c r="U40" s="716" t="s">
        <v>298</v>
      </c>
      <c r="V40" s="719" t="s">
        <v>297</v>
      </c>
      <c r="W40" s="718" t="s">
        <v>297</v>
      </c>
      <c r="X40" s="735" t="s">
        <v>298</v>
      </c>
      <c r="Y40" s="727" t="s">
        <v>297</v>
      </c>
      <c r="Z40" s="719" t="s">
        <v>298</v>
      </c>
      <c r="AA40" s="716" t="s">
        <v>298</v>
      </c>
      <c r="AB40" s="718" t="s">
        <v>298</v>
      </c>
      <c r="AC40" s="759" t="s">
        <v>297</v>
      </c>
      <c r="AD40" s="760">
        <v>11</v>
      </c>
      <c r="AE40" s="729">
        <v>0</v>
      </c>
    </row>
    <row r="41" spans="1:31" s="714" customFormat="1" ht="13.5" customHeight="1" outlineLevel="2">
      <c r="A41" s="715" t="s">
        <v>61</v>
      </c>
      <c r="B41" s="730" t="s">
        <v>296</v>
      </c>
      <c r="C41" s="718" t="s">
        <v>297</v>
      </c>
      <c r="D41" s="719" t="s">
        <v>296</v>
      </c>
      <c r="E41" s="718" t="s">
        <v>297</v>
      </c>
      <c r="F41" s="719" t="s">
        <v>297</v>
      </c>
      <c r="G41" s="720" t="s">
        <v>296</v>
      </c>
      <c r="H41" s="727">
        <v>14</v>
      </c>
      <c r="I41" s="730" t="s">
        <v>297</v>
      </c>
      <c r="J41" s="732" t="s">
        <v>298</v>
      </c>
      <c r="K41" s="719" t="s">
        <v>297</v>
      </c>
      <c r="L41" s="720" t="s">
        <v>298</v>
      </c>
      <c r="M41" s="719" t="s">
        <v>298</v>
      </c>
      <c r="N41" s="718" t="s">
        <v>298</v>
      </c>
      <c r="O41" s="719" t="s">
        <v>297</v>
      </c>
      <c r="P41" s="768" t="s">
        <v>297</v>
      </c>
      <c r="Q41" s="719" t="s">
        <v>297</v>
      </c>
      <c r="R41" s="718" t="s">
        <v>298</v>
      </c>
      <c r="S41" s="734" t="s">
        <v>297</v>
      </c>
      <c r="T41" s="733" t="s">
        <v>298</v>
      </c>
      <c r="U41" s="716" t="s">
        <v>298</v>
      </c>
      <c r="V41" s="719" t="s">
        <v>298</v>
      </c>
      <c r="W41" s="718" t="s">
        <v>297</v>
      </c>
      <c r="X41" s="735" t="s">
        <v>298</v>
      </c>
      <c r="Y41" s="727" t="s">
        <v>297</v>
      </c>
      <c r="Z41" s="730" t="s">
        <v>298</v>
      </c>
      <c r="AA41" s="716" t="s">
        <v>298</v>
      </c>
      <c r="AB41" s="718" t="s">
        <v>298</v>
      </c>
      <c r="AC41" s="759" t="s">
        <v>297</v>
      </c>
      <c r="AD41" s="760">
        <v>15</v>
      </c>
      <c r="AE41" s="729">
        <v>4</v>
      </c>
    </row>
    <row r="42" spans="1:31" s="714" customFormat="1" ht="13.5" customHeight="1" outlineLevel="2" thickBot="1">
      <c r="A42" s="736" t="s">
        <v>62</v>
      </c>
      <c r="B42" s="691" t="s">
        <v>296</v>
      </c>
      <c r="C42" s="692" t="s">
        <v>297</v>
      </c>
      <c r="D42" s="737" t="s">
        <v>296</v>
      </c>
      <c r="E42" s="692" t="s">
        <v>297</v>
      </c>
      <c r="F42" s="737" t="s">
        <v>297</v>
      </c>
      <c r="G42" s="738" t="s">
        <v>297</v>
      </c>
      <c r="H42" s="743">
        <v>20</v>
      </c>
      <c r="I42" s="691" t="s">
        <v>297</v>
      </c>
      <c r="J42" s="688" t="s">
        <v>298</v>
      </c>
      <c r="K42" s="737" t="s">
        <v>298</v>
      </c>
      <c r="L42" s="738" t="s">
        <v>298</v>
      </c>
      <c r="M42" s="737" t="s">
        <v>298</v>
      </c>
      <c r="N42" s="692" t="s">
        <v>298</v>
      </c>
      <c r="O42" s="719"/>
      <c r="P42" s="689" t="s">
        <v>297</v>
      </c>
      <c r="Q42" s="737" t="s">
        <v>298</v>
      </c>
      <c r="R42" s="692" t="s">
        <v>298</v>
      </c>
      <c r="S42" s="740" t="s">
        <v>297</v>
      </c>
      <c r="T42" s="689" t="s">
        <v>297</v>
      </c>
      <c r="U42" s="741" t="s">
        <v>298</v>
      </c>
      <c r="V42" s="737" t="s">
        <v>298</v>
      </c>
      <c r="W42" s="692" t="s">
        <v>297</v>
      </c>
      <c r="X42" s="742" t="s">
        <v>298</v>
      </c>
      <c r="Y42" s="743" t="s">
        <v>298</v>
      </c>
      <c r="Z42" s="737" t="s">
        <v>298</v>
      </c>
      <c r="AA42" s="716" t="s">
        <v>297</v>
      </c>
      <c r="AB42" s="718" t="s">
        <v>298</v>
      </c>
      <c r="AC42" s="759" t="s">
        <v>297</v>
      </c>
      <c r="AD42" s="744">
        <v>5</v>
      </c>
      <c r="AE42" s="745">
        <v>0</v>
      </c>
    </row>
    <row r="43" spans="1:31" s="714" customFormat="1" ht="13.5" customHeight="1" outlineLevel="1" thickBot="1">
      <c r="A43" s="770" t="s">
        <v>83</v>
      </c>
      <c r="B43" s="770">
        <f t="shared" ref="B43:G43" si="2">COUNTIF(B29:B42,"○")</f>
        <v>0</v>
      </c>
      <c r="C43" s="780">
        <f t="shared" si="2"/>
        <v>14</v>
      </c>
      <c r="D43" s="771">
        <f t="shared" si="2"/>
        <v>12</v>
      </c>
      <c r="E43" s="771">
        <f t="shared" si="2"/>
        <v>13</v>
      </c>
      <c r="F43" s="772">
        <f t="shared" si="2"/>
        <v>14</v>
      </c>
      <c r="G43" s="773">
        <f t="shared" si="2"/>
        <v>7</v>
      </c>
      <c r="H43" s="693" t="s">
        <v>212</v>
      </c>
      <c r="I43" s="770">
        <f t="shared" ref="I43:AC43" si="3">COUNTIF(I29:I42,"○")</f>
        <v>5</v>
      </c>
      <c r="J43" s="775">
        <f t="shared" si="3"/>
        <v>0</v>
      </c>
      <c r="K43" s="772">
        <f t="shared" si="3"/>
        <v>13</v>
      </c>
      <c r="L43" s="773">
        <f t="shared" si="3"/>
        <v>2</v>
      </c>
      <c r="M43" s="772">
        <f t="shared" si="3"/>
        <v>1</v>
      </c>
      <c r="N43" s="771">
        <f t="shared" si="3"/>
        <v>7</v>
      </c>
      <c r="O43" s="772">
        <f t="shared" si="3"/>
        <v>2</v>
      </c>
      <c r="P43" s="776">
        <f t="shared" si="3"/>
        <v>6</v>
      </c>
      <c r="Q43" s="772">
        <f t="shared" si="3"/>
        <v>7</v>
      </c>
      <c r="R43" s="771">
        <f t="shared" si="3"/>
        <v>7</v>
      </c>
      <c r="S43" s="775">
        <f t="shared" si="3"/>
        <v>14</v>
      </c>
      <c r="T43" s="788">
        <f t="shared" si="3"/>
        <v>7</v>
      </c>
      <c r="U43" s="777">
        <f t="shared" si="3"/>
        <v>1</v>
      </c>
      <c r="V43" s="772">
        <f t="shared" si="3"/>
        <v>5</v>
      </c>
      <c r="W43" s="771">
        <f t="shared" si="3"/>
        <v>12</v>
      </c>
      <c r="X43" s="778">
        <f t="shared" si="3"/>
        <v>2</v>
      </c>
      <c r="Y43" s="1548">
        <f t="shared" si="3"/>
        <v>9</v>
      </c>
      <c r="Z43" s="1547">
        <f t="shared" si="3"/>
        <v>0</v>
      </c>
      <c r="AA43" s="777">
        <f t="shared" si="3"/>
        <v>1</v>
      </c>
      <c r="AB43" s="771">
        <f t="shared" si="3"/>
        <v>1</v>
      </c>
      <c r="AC43" s="773">
        <f t="shared" si="3"/>
        <v>14</v>
      </c>
      <c r="AD43" s="781">
        <f>SUM(AD29:AD42)</f>
        <v>204</v>
      </c>
      <c r="AE43" s="782">
        <f>SUM(AE29:AE42)</f>
        <v>7</v>
      </c>
    </row>
    <row r="44" spans="1:31" s="714" customFormat="1" ht="13.5" customHeight="1" thickBot="1">
      <c r="A44" s="789" t="s">
        <v>194</v>
      </c>
      <c r="B44" s="789">
        <f t="shared" ref="B44:G44" si="4">SUM(B43,B28)</f>
        <v>2</v>
      </c>
      <c r="C44" s="790">
        <f t="shared" si="4"/>
        <v>32</v>
      </c>
      <c r="D44" s="791">
        <f t="shared" si="4"/>
        <v>28</v>
      </c>
      <c r="E44" s="791">
        <f t="shared" si="4"/>
        <v>32</v>
      </c>
      <c r="F44" s="693">
        <f t="shared" si="4"/>
        <v>33</v>
      </c>
      <c r="G44" s="792">
        <f t="shared" si="4"/>
        <v>15</v>
      </c>
      <c r="H44" s="693" t="s">
        <v>212</v>
      </c>
      <c r="I44" s="789">
        <f t="shared" ref="I44:AC44" si="5">SUM(I43,I28)</f>
        <v>23</v>
      </c>
      <c r="J44" s="793">
        <f t="shared" si="5"/>
        <v>0</v>
      </c>
      <c r="K44" s="693">
        <f t="shared" si="5"/>
        <v>32</v>
      </c>
      <c r="L44" s="792">
        <f t="shared" si="5"/>
        <v>4</v>
      </c>
      <c r="M44" s="693">
        <f t="shared" si="5"/>
        <v>14</v>
      </c>
      <c r="N44" s="791">
        <f t="shared" si="5"/>
        <v>12</v>
      </c>
      <c r="O44" s="693">
        <f t="shared" si="5"/>
        <v>7</v>
      </c>
      <c r="P44" s="794">
        <f t="shared" si="5"/>
        <v>8</v>
      </c>
      <c r="Q44" s="693">
        <f t="shared" si="5"/>
        <v>23</v>
      </c>
      <c r="R44" s="791">
        <f t="shared" si="5"/>
        <v>12</v>
      </c>
      <c r="S44" s="793">
        <f t="shared" si="5"/>
        <v>32</v>
      </c>
      <c r="T44" s="687">
        <f t="shared" si="5"/>
        <v>11</v>
      </c>
      <c r="U44" s="795">
        <f t="shared" si="5"/>
        <v>8</v>
      </c>
      <c r="V44" s="693">
        <f t="shared" si="5"/>
        <v>7</v>
      </c>
      <c r="W44" s="791">
        <f t="shared" si="5"/>
        <v>24</v>
      </c>
      <c r="X44" s="796">
        <f t="shared" si="5"/>
        <v>3</v>
      </c>
      <c r="Y44" s="779">
        <f t="shared" si="5"/>
        <v>17</v>
      </c>
      <c r="Z44" s="772">
        <f t="shared" si="5"/>
        <v>3</v>
      </c>
      <c r="AA44" s="777">
        <f t="shared" si="5"/>
        <v>2</v>
      </c>
      <c r="AB44" s="771">
        <f t="shared" si="5"/>
        <v>2</v>
      </c>
      <c r="AC44" s="773">
        <f t="shared" si="5"/>
        <v>33</v>
      </c>
      <c r="AD44" s="797">
        <f>SUM(AD28,AD43)</f>
        <v>1234</v>
      </c>
      <c r="AE44" s="798">
        <f>SUM(AE28,AE43)</f>
        <v>64</v>
      </c>
    </row>
    <row r="45" spans="1:31" s="807" customFormat="1" ht="21" outlineLevel="1">
      <c r="A45" s="799" t="s">
        <v>300</v>
      </c>
      <c r="B45" s="800" t="s">
        <v>213</v>
      </c>
      <c r="C45" s="801" t="s">
        <v>213</v>
      </c>
      <c r="D45" s="702" t="s">
        <v>213</v>
      </c>
      <c r="E45" s="801" t="s">
        <v>213</v>
      </c>
      <c r="F45" s="702" t="s">
        <v>213</v>
      </c>
      <c r="G45" s="703" t="s">
        <v>213</v>
      </c>
      <c r="H45" s="702" t="s">
        <v>213</v>
      </c>
      <c r="I45" s="800" t="s">
        <v>213</v>
      </c>
      <c r="J45" s="802" t="s">
        <v>213</v>
      </c>
      <c r="K45" s="702" t="s">
        <v>213</v>
      </c>
      <c r="L45" s="703" t="s">
        <v>213</v>
      </c>
      <c r="M45" s="803" t="s">
        <v>299</v>
      </c>
      <c r="N45" s="802" t="s">
        <v>301</v>
      </c>
      <c r="O45" s="803" t="s">
        <v>301</v>
      </c>
      <c r="P45" s="804" t="s">
        <v>301</v>
      </c>
      <c r="Q45" s="803" t="s">
        <v>299</v>
      </c>
      <c r="R45" s="802" t="s">
        <v>301</v>
      </c>
      <c r="S45" s="803" t="s">
        <v>299</v>
      </c>
      <c r="T45" s="804" t="s">
        <v>301</v>
      </c>
      <c r="U45" s="805" t="s">
        <v>299</v>
      </c>
      <c r="V45" s="803" t="s">
        <v>301</v>
      </c>
      <c r="W45" s="802" t="s">
        <v>299</v>
      </c>
      <c r="X45" s="806" t="s">
        <v>301</v>
      </c>
      <c r="Y45" s="704" t="s">
        <v>213</v>
      </c>
      <c r="Z45" s="701" t="s">
        <v>213</v>
      </c>
      <c r="AA45" s="699" t="s">
        <v>213</v>
      </c>
      <c r="AB45" s="700" t="s">
        <v>213</v>
      </c>
      <c r="AC45" s="756" t="s">
        <v>213</v>
      </c>
      <c r="AD45" s="709" t="s">
        <v>213</v>
      </c>
      <c r="AE45" s="708" t="s">
        <v>213</v>
      </c>
    </row>
    <row r="46" spans="1:31" s="807" customFormat="1" ht="21" outlineLevel="1">
      <c r="A46" s="808" t="s">
        <v>302</v>
      </c>
      <c r="B46" s="783" t="s">
        <v>213</v>
      </c>
      <c r="C46" s="764" t="s">
        <v>213</v>
      </c>
      <c r="D46" s="765" t="s">
        <v>213</v>
      </c>
      <c r="E46" s="764" t="s">
        <v>213</v>
      </c>
      <c r="F46" s="765" t="s">
        <v>213</v>
      </c>
      <c r="G46" s="766" t="s">
        <v>213</v>
      </c>
      <c r="H46" s="765" t="s">
        <v>213</v>
      </c>
      <c r="I46" s="783" t="s">
        <v>213</v>
      </c>
      <c r="J46" s="767" t="s">
        <v>213</v>
      </c>
      <c r="K46" s="765" t="s">
        <v>213</v>
      </c>
      <c r="L46" s="766" t="s">
        <v>213</v>
      </c>
      <c r="M46" s="809" t="s">
        <v>299</v>
      </c>
      <c r="N46" s="767" t="s">
        <v>301</v>
      </c>
      <c r="O46" s="809" t="s">
        <v>303</v>
      </c>
      <c r="P46" s="768" t="s">
        <v>303</v>
      </c>
      <c r="Q46" s="809" t="s">
        <v>299</v>
      </c>
      <c r="R46" s="767" t="s">
        <v>301</v>
      </c>
      <c r="S46" s="809" t="s">
        <v>299</v>
      </c>
      <c r="T46" s="768" t="s">
        <v>301</v>
      </c>
      <c r="U46" s="810" t="s">
        <v>301</v>
      </c>
      <c r="V46" s="809" t="s">
        <v>301</v>
      </c>
      <c r="W46" s="732" t="s">
        <v>297</v>
      </c>
      <c r="X46" s="726" t="s">
        <v>301</v>
      </c>
      <c r="Y46" s="727" t="s">
        <v>213</v>
      </c>
      <c r="Z46" s="719" t="s">
        <v>213</v>
      </c>
      <c r="AA46" s="716" t="s">
        <v>213</v>
      </c>
      <c r="AB46" s="718" t="s">
        <v>213</v>
      </c>
      <c r="AC46" s="759" t="s">
        <v>213</v>
      </c>
      <c r="AD46" s="810" t="s">
        <v>213</v>
      </c>
      <c r="AE46" s="733" t="s">
        <v>213</v>
      </c>
    </row>
    <row r="47" spans="1:31" ht="21" outlineLevel="1">
      <c r="A47" s="811" t="s">
        <v>304</v>
      </c>
      <c r="B47" s="730" t="s">
        <v>213</v>
      </c>
      <c r="C47" s="718" t="s">
        <v>213</v>
      </c>
      <c r="D47" s="719" t="s">
        <v>213</v>
      </c>
      <c r="E47" s="718" t="s">
        <v>213</v>
      </c>
      <c r="F47" s="719" t="s">
        <v>213</v>
      </c>
      <c r="G47" s="720" t="s">
        <v>213</v>
      </c>
      <c r="H47" s="719" t="s">
        <v>213</v>
      </c>
      <c r="I47" s="730" t="s">
        <v>213</v>
      </c>
      <c r="J47" s="732" t="s">
        <v>213</v>
      </c>
      <c r="K47" s="719" t="s">
        <v>213</v>
      </c>
      <c r="L47" s="720" t="s">
        <v>213</v>
      </c>
      <c r="M47" s="731" t="s">
        <v>299</v>
      </c>
      <c r="N47" s="732" t="s">
        <v>301</v>
      </c>
      <c r="O47" s="731" t="s">
        <v>301</v>
      </c>
      <c r="P47" s="733" t="s">
        <v>301</v>
      </c>
      <c r="Q47" s="731" t="s">
        <v>299</v>
      </c>
      <c r="R47" s="732" t="s">
        <v>301</v>
      </c>
      <c r="S47" s="731" t="s">
        <v>299</v>
      </c>
      <c r="T47" s="733" t="s">
        <v>301</v>
      </c>
      <c r="U47" s="812" t="s">
        <v>297</v>
      </c>
      <c r="V47" s="731" t="s">
        <v>301</v>
      </c>
      <c r="W47" s="732" t="s">
        <v>299</v>
      </c>
      <c r="X47" s="735" t="s">
        <v>301</v>
      </c>
      <c r="Y47" s="813" t="s">
        <v>213</v>
      </c>
      <c r="Z47" s="814" t="s">
        <v>213</v>
      </c>
      <c r="AA47" s="716" t="s">
        <v>213</v>
      </c>
      <c r="AB47" s="718" t="s">
        <v>213</v>
      </c>
      <c r="AC47" s="759" t="s">
        <v>213</v>
      </c>
      <c r="AD47" s="815" t="s">
        <v>213</v>
      </c>
      <c r="AE47" s="816" t="s">
        <v>213</v>
      </c>
    </row>
    <row r="48" spans="1:31" ht="20.45" customHeight="1" outlineLevel="1">
      <c r="A48" s="811" t="s">
        <v>305</v>
      </c>
      <c r="B48" s="730" t="s">
        <v>213</v>
      </c>
      <c r="C48" s="718" t="s">
        <v>213</v>
      </c>
      <c r="D48" s="719" t="s">
        <v>213</v>
      </c>
      <c r="E48" s="718" t="s">
        <v>213</v>
      </c>
      <c r="F48" s="719" t="s">
        <v>213</v>
      </c>
      <c r="G48" s="720" t="s">
        <v>213</v>
      </c>
      <c r="H48" s="719" t="s">
        <v>213</v>
      </c>
      <c r="I48" s="730" t="s">
        <v>213</v>
      </c>
      <c r="J48" s="732" t="s">
        <v>213</v>
      </c>
      <c r="K48" s="719" t="s">
        <v>213</v>
      </c>
      <c r="L48" s="720" t="s">
        <v>213</v>
      </c>
      <c r="M48" s="731" t="s">
        <v>299</v>
      </c>
      <c r="N48" s="732" t="s">
        <v>301</v>
      </c>
      <c r="O48" s="731" t="s">
        <v>301</v>
      </c>
      <c r="P48" s="733" t="s">
        <v>301</v>
      </c>
      <c r="Q48" s="731" t="s">
        <v>299</v>
      </c>
      <c r="R48" s="732" t="s">
        <v>301</v>
      </c>
      <c r="S48" s="731" t="s">
        <v>299</v>
      </c>
      <c r="T48" s="733" t="s">
        <v>301</v>
      </c>
      <c r="U48" s="810" t="s">
        <v>299</v>
      </c>
      <c r="V48" s="731" t="s">
        <v>301</v>
      </c>
      <c r="W48" s="732" t="s">
        <v>299</v>
      </c>
      <c r="X48" s="735" t="s">
        <v>301</v>
      </c>
      <c r="Y48" s="813" t="s">
        <v>213</v>
      </c>
      <c r="Z48" s="814" t="s">
        <v>213</v>
      </c>
      <c r="AA48" s="716" t="s">
        <v>213</v>
      </c>
      <c r="AB48" s="718" t="s">
        <v>213</v>
      </c>
      <c r="AC48" s="759" t="s">
        <v>213</v>
      </c>
      <c r="AD48" s="815" t="s">
        <v>213</v>
      </c>
      <c r="AE48" s="816" t="s">
        <v>213</v>
      </c>
    </row>
    <row r="49" spans="1:31" ht="21" customHeight="1" outlineLevel="1" thickBot="1">
      <c r="A49" s="817" t="s">
        <v>306</v>
      </c>
      <c r="B49" s="1546" t="s">
        <v>213</v>
      </c>
      <c r="C49" s="717" t="s">
        <v>213</v>
      </c>
      <c r="D49" s="1547" t="s">
        <v>213</v>
      </c>
      <c r="E49" s="717" t="s">
        <v>213</v>
      </c>
      <c r="F49" s="1547" t="s">
        <v>213</v>
      </c>
      <c r="G49" s="818" t="s">
        <v>213</v>
      </c>
      <c r="H49" s="1547" t="s">
        <v>213</v>
      </c>
      <c r="I49" s="1546" t="s">
        <v>213</v>
      </c>
      <c r="J49" s="722" t="s">
        <v>213</v>
      </c>
      <c r="K49" s="1547" t="s">
        <v>213</v>
      </c>
      <c r="L49" s="818" t="s">
        <v>213</v>
      </c>
      <c r="M49" s="819" t="s">
        <v>299</v>
      </c>
      <c r="N49" s="722" t="s">
        <v>301</v>
      </c>
      <c r="O49" s="819" t="s">
        <v>301</v>
      </c>
      <c r="P49" s="723" t="s">
        <v>301</v>
      </c>
      <c r="Q49" s="819" t="s">
        <v>299</v>
      </c>
      <c r="R49" s="722" t="s">
        <v>301</v>
      </c>
      <c r="S49" s="819" t="s">
        <v>301</v>
      </c>
      <c r="T49" s="794" t="s">
        <v>301</v>
      </c>
      <c r="U49" s="820" t="s">
        <v>301</v>
      </c>
      <c r="V49" s="819" t="s">
        <v>301</v>
      </c>
      <c r="W49" s="688" t="s">
        <v>299</v>
      </c>
      <c r="X49" s="821" t="s">
        <v>301</v>
      </c>
      <c r="Y49" s="822" t="s">
        <v>213</v>
      </c>
      <c r="Z49" s="823" t="s">
        <v>213</v>
      </c>
      <c r="AA49" s="741" t="s">
        <v>213</v>
      </c>
      <c r="AB49" s="692" t="s">
        <v>213</v>
      </c>
      <c r="AC49" s="762" t="s">
        <v>213</v>
      </c>
      <c r="AD49" s="824" t="s">
        <v>213</v>
      </c>
      <c r="AE49" s="825" t="s">
        <v>213</v>
      </c>
    </row>
    <row r="50" spans="1:31" s="714" customFormat="1" ht="14.25" customHeight="1" thickBot="1">
      <c r="A50" s="826" t="s">
        <v>307</v>
      </c>
      <c r="B50" s="770" t="s">
        <v>212</v>
      </c>
      <c r="C50" s="771" t="s">
        <v>212</v>
      </c>
      <c r="D50" s="772" t="s">
        <v>212</v>
      </c>
      <c r="E50" s="771" t="s">
        <v>212</v>
      </c>
      <c r="F50" s="772" t="s">
        <v>212</v>
      </c>
      <c r="G50" s="773" t="s">
        <v>212</v>
      </c>
      <c r="H50" s="772" t="s">
        <v>212</v>
      </c>
      <c r="I50" s="770" t="s">
        <v>212</v>
      </c>
      <c r="J50" s="775" t="s">
        <v>212</v>
      </c>
      <c r="K50" s="772" t="s">
        <v>212</v>
      </c>
      <c r="L50" s="773" t="s">
        <v>212</v>
      </c>
      <c r="M50" s="772">
        <f>COUNTIF(M45:M49,"○")</f>
        <v>5</v>
      </c>
      <c r="N50" s="771">
        <f t="shared" ref="N50:X50" si="6">COUNTIF(N45:N49,"○")</f>
        <v>0</v>
      </c>
      <c r="O50" s="772">
        <f t="shared" si="6"/>
        <v>0</v>
      </c>
      <c r="P50" s="776">
        <f t="shared" si="6"/>
        <v>0</v>
      </c>
      <c r="Q50" s="772">
        <f t="shared" si="6"/>
        <v>5</v>
      </c>
      <c r="R50" s="771">
        <f t="shared" si="6"/>
        <v>0</v>
      </c>
      <c r="S50" s="775">
        <f t="shared" si="6"/>
        <v>4</v>
      </c>
      <c r="T50" s="788">
        <f t="shared" si="6"/>
        <v>0</v>
      </c>
      <c r="U50" s="777">
        <f t="shared" si="6"/>
        <v>3</v>
      </c>
      <c r="V50" s="772">
        <f t="shared" si="6"/>
        <v>0</v>
      </c>
      <c r="W50" s="771">
        <f t="shared" si="6"/>
        <v>5</v>
      </c>
      <c r="X50" s="778">
        <f t="shared" si="6"/>
        <v>0</v>
      </c>
      <c r="Y50" s="779" t="s">
        <v>212</v>
      </c>
      <c r="Z50" s="772" t="s">
        <v>212</v>
      </c>
      <c r="AA50" s="777" t="s">
        <v>212</v>
      </c>
      <c r="AB50" s="771" t="s">
        <v>212</v>
      </c>
      <c r="AC50" s="780" t="s">
        <v>212</v>
      </c>
      <c r="AD50" s="827" t="s">
        <v>212</v>
      </c>
      <c r="AE50" s="776" t="s">
        <v>212</v>
      </c>
    </row>
    <row r="51" spans="1:31" s="828" customFormat="1" ht="12" customHeight="1">
      <c r="A51" s="1543" t="s">
        <v>308</v>
      </c>
      <c r="B51" s="1543"/>
      <c r="C51" s="1543"/>
      <c r="D51" s="1543"/>
      <c r="E51" s="1543"/>
      <c r="F51" s="1543"/>
      <c r="G51" s="1543"/>
      <c r="H51" s="1543"/>
      <c r="I51" s="1543"/>
      <c r="K51" s="1543"/>
      <c r="L51" s="1543"/>
      <c r="M51" s="1543"/>
      <c r="N51" s="1543"/>
      <c r="O51" s="1543"/>
      <c r="Q51" s="1543"/>
      <c r="R51" s="1543"/>
      <c r="U51" s="829"/>
      <c r="V51" s="1543"/>
      <c r="W51" s="1543"/>
      <c r="Y51" s="830"/>
      <c r="Z51" s="830"/>
    </row>
    <row r="52" spans="1:31" s="828" customFormat="1" ht="12" customHeight="1">
      <c r="A52" s="831" t="s">
        <v>309</v>
      </c>
      <c r="B52" s="1543"/>
      <c r="C52" s="1543"/>
      <c r="D52" s="1543"/>
      <c r="E52" s="1543"/>
      <c r="F52" s="1543"/>
      <c r="G52" s="1543"/>
      <c r="H52" s="1543"/>
      <c r="I52" s="1543"/>
      <c r="K52" s="1543"/>
      <c r="L52" s="1543"/>
      <c r="M52" s="1543"/>
      <c r="N52" s="1543"/>
      <c r="O52" s="1543"/>
      <c r="Q52" s="1543"/>
      <c r="R52" s="1543"/>
      <c r="U52" s="1543"/>
      <c r="V52" s="1543"/>
      <c r="W52" s="1543"/>
      <c r="Y52" s="830"/>
      <c r="Z52" s="830"/>
    </row>
    <row r="53" spans="1:31" s="828" customFormat="1" ht="12" hidden="1" customHeight="1">
      <c r="A53" s="1543" t="e">
        <v>#REF!</v>
      </c>
      <c r="B53" s="1543"/>
      <c r="C53" s="1543"/>
      <c r="D53" s="1543"/>
      <c r="E53" s="1543"/>
      <c r="F53" s="1543"/>
      <c r="G53" s="1543"/>
      <c r="H53" s="1543"/>
      <c r="I53" s="1543"/>
      <c r="K53" s="1543"/>
      <c r="L53" s="1543"/>
      <c r="M53" s="1543"/>
      <c r="N53" s="1543"/>
      <c r="O53" s="1543"/>
      <c r="Q53" s="1543"/>
      <c r="R53" s="1543"/>
      <c r="U53" s="1543"/>
      <c r="V53" s="1543"/>
      <c r="W53" s="1543"/>
      <c r="Y53" s="1543"/>
      <c r="Z53" s="1543"/>
    </row>
    <row r="54" spans="1:31" s="828" customFormat="1" ht="12" customHeight="1">
      <c r="A54" s="1543" t="s">
        <v>310</v>
      </c>
      <c r="B54" s="1543"/>
      <c r="C54" s="1543"/>
      <c r="D54" s="1543"/>
      <c r="E54" s="1543"/>
      <c r="F54" s="1543"/>
      <c r="G54" s="1543"/>
      <c r="H54" s="1543"/>
      <c r="I54" s="1543"/>
      <c r="K54" s="1543"/>
      <c r="L54" s="1543"/>
      <c r="M54" s="1543"/>
      <c r="N54" s="1543"/>
      <c r="O54" s="1543"/>
      <c r="Q54" s="1543"/>
      <c r="R54" s="1543"/>
      <c r="U54" s="1543"/>
      <c r="V54" s="1543"/>
      <c r="W54" s="1543"/>
      <c r="Y54" s="830"/>
      <c r="Z54" s="830"/>
    </row>
    <row r="55" spans="1:31" ht="12" customHeight="1">
      <c r="A55" s="1543" t="s">
        <v>311</v>
      </c>
      <c r="B55" s="663"/>
      <c r="C55" s="663"/>
      <c r="D55" s="663"/>
      <c r="E55" s="663"/>
      <c r="F55" s="663"/>
      <c r="G55" s="663"/>
      <c r="H55" s="663"/>
      <c r="I55" s="663"/>
      <c r="K55" s="663"/>
      <c r="L55" s="663"/>
      <c r="M55" s="663"/>
      <c r="N55" s="663"/>
      <c r="O55" s="663"/>
      <c r="Q55" s="663"/>
      <c r="R55" s="663"/>
      <c r="U55" s="663"/>
      <c r="V55" s="663"/>
      <c r="W55" s="663"/>
      <c r="Y55" s="665"/>
      <c r="Z55" s="665"/>
    </row>
    <row r="56" spans="1:31" ht="12" customHeight="1">
      <c r="A56" s="1543" t="s">
        <v>312</v>
      </c>
      <c r="B56" s="663"/>
      <c r="C56" s="663"/>
      <c r="D56" s="663"/>
      <c r="E56" s="663"/>
      <c r="F56" s="663"/>
      <c r="G56" s="663"/>
      <c r="H56" s="663"/>
      <c r="I56" s="663"/>
      <c r="K56" s="663"/>
      <c r="L56" s="663"/>
      <c r="M56" s="663"/>
      <c r="N56" s="663"/>
      <c r="O56" s="663"/>
      <c r="Q56" s="663"/>
      <c r="R56" s="663"/>
      <c r="U56" s="663"/>
      <c r="V56" s="663"/>
      <c r="W56" s="663"/>
      <c r="Y56" s="665"/>
      <c r="Z56" s="665"/>
    </row>
    <row r="57" spans="1:31" ht="12" customHeight="1">
      <c r="A57" s="1593" t="s">
        <v>313</v>
      </c>
      <c r="B57" s="1593"/>
      <c r="C57" s="1593"/>
      <c r="D57" s="1593"/>
      <c r="E57" s="1593"/>
      <c r="F57" s="1593"/>
      <c r="G57" s="1593"/>
      <c r="H57" s="1593"/>
      <c r="I57" s="1593"/>
      <c r="J57" s="1593"/>
      <c r="K57" s="1593"/>
      <c r="L57" s="1593"/>
      <c r="M57" s="1593"/>
      <c r="N57" s="1593"/>
      <c r="O57" s="1593"/>
      <c r="P57" s="1593"/>
      <c r="Q57" s="1593"/>
      <c r="R57" s="1593"/>
      <c r="S57" s="1593"/>
      <c r="T57" s="1593"/>
      <c r="U57" s="1593"/>
      <c r="V57" s="1593"/>
      <c r="W57" s="1593"/>
      <c r="X57" s="1593"/>
      <c r="Y57" s="1593"/>
      <c r="Z57" s="1593"/>
      <c r="AA57" s="1593"/>
      <c r="AB57" s="1593"/>
      <c r="AC57" s="1593"/>
      <c r="AD57" s="1593"/>
      <c r="AE57" s="1593"/>
    </row>
    <row r="58" spans="1:31" ht="12" customHeight="1"/>
    <row r="59" spans="1:31" ht="12" customHeight="1"/>
    <row r="60" spans="1:31" ht="9" customHeight="1"/>
    <row r="62" spans="1:31" ht="16.5" customHeight="1">
      <c r="C62" s="834"/>
    </row>
  </sheetData>
  <mergeCells count="16">
    <mergeCell ref="C6:F6"/>
    <mergeCell ref="I6:L6"/>
    <mergeCell ref="M6:P7"/>
    <mergeCell ref="Q6:T7"/>
    <mergeCell ref="U6:X7"/>
    <mergeCell ref="A57:AE57"/>
    <mergeCell ref="B4:H4"/>
    <mergeCell ref="I4:X4"/>
    <mergeCell ref="Y4:Y8"/>
    <mergeCell ref="Z4:Z8"/>
    <mergeCell ref="AA4:AC4"/>
    <mergeCell ref="AD4:AE4"/>
    <mergeCell ref="M5:X5"/>
    <mergeCell ref="AA5:AC7"/>
    <mergeCell ref="AD5:AD8"/>
    <mergeCell ref="AE5:AE8"/>
  </mergeCells>
  <phoneticPr fontId="3"/>
  <conditionalFormatting sqref="M45:X49">
    <cfRule type="cellIs" dxfId="35" priority="1" stopIfTrue="1" operator="equal">
      <formula>"×"</formula>
    </cfRule>
    <cfRule type="containsBlanks" dxfId="34" priority="2" stopIfTrue="1">
      <formula>LEN(TRIM(M45))=0</formula>
    </cfRule>
  </conditionalFormatting>
  <dataValidations count="1">
    <dataValidation type="list" allowBlank="1" showInputMessage="1" showErrorMessage="1" sqref="M45:X49 JI45:JT49 TE45:TP49 ADA45:ADL49 AMW45:ANH49 AWS45:AXD49 BGO45:BGZ49 BQK45:BQV49 CAG45:CAR49 CKC45:CKN49 CTY45:CUJ49 DDU45:DEF49 DNQ45:DOB49 DXM45:DXX49 EHI45:EHT49 ERE45:ERP49 FBA45:FBL49 FKW45:FLH49 FUS45:FVD49 GEO45:GEZ49 GOK45:GOV49 GYG45:GYR49 HIC45:HIN49 HRY45:HSJ49 IBU45:ICF49 ILQ45:IMB49 IVM45:IVX49 JFI45:JFT49 JPE45:JPP49 JZA45:JZL49 KIW45:KJH49 KSS45:KTD49 LCO45:LCZ49 LMK45:LMV49 LWG45:LWR49 MGC45:MGN49 MPY45:MQJ49 MZU45:NAF49 NJQ45:NKB49 NTM45:NTX49 ODI45:ODT49 ONE45:ONP49 OXA45:OXL49 PGW45:PHH49 PQS45:PRD49 QAO45:QAZ49 QKK45:QKV49 QUG45:QUR49 REC45:REN49 RNY45:ROJ49 RXU45:RYF49 SHQ45:SIB49 SRM45:SRX49 TBI45:TBT49 TLE45:TLP49 TVA45:TVL49 UEW45:UFH49 UOS45:UPD49 UYO45:UYZ49 VIK45:VIV49 VSG45:VSR49 WCC45:WCN49 WLY45:WMJ49 WVU45:WWF49 M65581:X65585 JI65581:JT65585 TE65581:TP65585 ADA65581:ADL65585 AMW65581:ANH65585 AWS65581:AXD65585 BGO65581:BGZ65585 BQK65581:BQV65585 CAG65581:CAR65585 CKC65581:CKN65585 CTY65581:CUJ65585 DDU65581:DEF65585 DNQ65581:DOB65585 DXM65581:DXX65585 EHI65581:EHT65585 ERE65581:ERP65585 FBA65581:FBL65585 FKW65581:FLH65585 FUS65581:FVD65585 GEO65581:GEZ65585 GOK65581:GOV65585 GYG65581:GYR65585 HIC65581:HIN65585 HRY65581:HSJ65585 IBU65581:ICF65585 ILQ65581:IMB65585 IVM65581:IVX65585 JFI65581:JFT65585 JPE65581:JPP65585 JZA65581:JZL65585 KIW65581:KJH65585 KSS65581:KTD65585 LCO65581:LCZ65585 LMK65581:LMV65585 LWG65581:LWR65585 MGC65581:MGN65585 MPY65581:MQJ65585 MZU65581:NAF65585 NJQ65581:NKB65585 NTM65581:NTX65585 ODI65581:ODT65585 ONE65581:ONP65585 OXA65581:OXL65585 PGW65581:PHH65585 PQS65581:PRD65585 QAO65581:QAZ65585 QKK65581:QKV65585 QUG65581:QUR65585 REC65581:REN65585 RNY65581:ROJ65585 RXU65581:RYF65585 SHQ65581:SIB65585 SRM65581:SRX65585 TBI65581:TBT65585 TLE65581:TLP65585 TVA65581:TVL65585 UEW65581:UFH65585 UOS65581:UPD65585 UYO65581:UYZ65585 VIK65581:VIV65585 VSG65581:VSR65585 WCC65581:WCN65585 WLY65581:WMJ65585 WVU65581:WWF65585 M131117:X131121 JI131117:JT131121 TE131117:TP131121 ADA131117:ADL131121 AMW131117:ANH131121 AWS131117:AXD131121 BGO131117:BGZ131121 BQK131117:BQV131121 CAG131117:CAR131121 CKC131117:CKN131121 CTY131117:CUJ131121 DDU131117:DEF131121 DNQ131117:DOB131121 DXM131117:DXX131121 EHI131117:EHT131121 ERE131117:ERP131121 FBA131117:FBL131121 FKW131117:FLH131121 FUS131117:FVD131121 GEO131117:GEZ131121 GOK131117:GOV131121 GYG131117:GYR131121 HIC131117:HIN131121 HRY131117:HSJ131121 IBU131117:ICF131121 ILQ131117:IMB131121 IVM131117:IVX131121 JFI131117:JFT131121 JPE131117:JPP131121 JZA131117:JZL131121 KIW131117:KJH131121 KSS131117:KTD131121 LCO131117:LCZ131121 LMK131117:LMV131121 LWG131117:LWR131121 MGC131117:MGN131121 MPY131117:MQJ131121 MZU131117:NAF131121 NJQ131117:NKB131121 NTM131117:NTX131121 ODI131117:ODT131121 ONE131117:ONP131121 OXA131117:OXL131121 PGW131117:PHH131121 PQS131117:PRD131121 QAO131117:QAZ131121 QKK131117:QKV131121 QUG131117:QUR131121 REC131117:REN131121 RNY131117:ROJ131121 RXU131117:RYF131121 SHQ131117:SIB131121 SRM131117:SRX131121 TBI131117:TBT131121 TLE131117:TLP131121 TVA131117:TVL131121 UEW131117:UFH131121 UOS131117:UPD131121 UYO131117:UYZ131121 VIK131117:VIV131121 VSG131117:VSR131121 WCC131117:WCN131121 WLY131117:WMJ131121 WVU131117:WWF131121 M196653:X196657 JI196653:JT196657 TE196653:TP196657 ADA196653:ADL196657 AMW196653:ANH196657 AWS196653:AXD196657 BGO196653:BGZ196657 BQK196653:BQV196657 CAG196653:CAR196657 CKC196653:CKN196657 CTY196653:CUJ196657 DDU196653:DEF196657 DNQ196653:DOB196657 DXM196653:DXX196657 EHI196653:EHT196657 ERE196653:ERP196657 FBA196653:FBL196657 FKW196653:FLH196657 FUS196653:FVD196657 GEO196653:GEZ196657 GOK196653:GOV196657 GYG196653:GYR196657 HIC196653:HIN196657 HRY196653:HSJ196657 IBU196653:ICF196657 ILQ196653:IMB196657 IVM196653:IVX196657 JFI196653:JFT196657 JPE196653:JPP196657 JZA196653:JZL196657 KIW196653:KJH196657 KSS196653:KTD196657 LCO196653:LCZ196657 LMK196653:LMV196657 LWG196653:LWR196657 MGC196653:MGN196657 MPY196653:MQJ196657 MZU196653:NAF196657 NJQ196653:NKB196657 NTM196653:NTX196657 ODI196653:ODT196657 ONE196653:ONP196657 OXA196653:OXL196657 PGW196653:PHH196657 PQS196653:PRD196657 QAO196653:QAZ196657 QKK196653:QKV196657 QUG196653:QUR196657 REC196653:REN196657 RNY196653:ROJ196657 RXU196653:RYF196657 SHQ196653:SIB196657 SRM196653:SRX196657 TBI196653:TBT196657 TLE196653:TLP196657 TVA196653:TVL196657 UEW196653:UFH196657 UOS196653:UPD196657 UYO196653:UYZ196657 VIK196653:VIV196657 VSG196653:VSR196657 WCC196653:WCN196657 WLY196653:WMJ196657 WVU196653:WWF196657 M262189:X262193 JI262189:JT262193 TE262189:TP262193 ADA262189:ADL262193 AMW262189:ANH262193 AWS262189:AXD262193 BGO262189:BGZ262193 BQK262189:BQV262193 CAG262189:CAR262193 CKC262189:CKN262193 CTY262189:CUJ262193 DDU262189:DEF262193 DNQ262189:DOB262193 DXM262189:DXX262193 EHI262189:EHT262193 ERE262189:ERP262193 FBA262189:FBL262193 FKW262189:FLH262193 FUS262189:FVD262193 GEO262189:GEZ262193 GOK262189:GOV262193 GYG262189:GYR262193 HIC262189:HIN262193 HRY262189:HSJ262193 IBU262189:ICF262193 ILQ262189:IMB262193 IVM262189:IVX262193 JFI262189:JFT262193 JPE262189:JPP262193 JZA262189:JZL262193 KIW262189:KJH262193 KSS262189:KTD262193 LCO262189:LCZ262193 LMK262189:LMV262193 LWG262189:LWR262193 MGC262189:MGN262193 MPY262189:MQJ262193 MZU262189:NAF262193 NJQ262189:NKB262193 NTM262189:NTX262193 ODI262189:ODT262193 ONE262189:ONP262193 OXA262189:OXL262193 PGW262189:PHH262193 PQS262189:PRD262193 QAO262189:QAZ262193 QKK262189:QKV262193 QUG262189:QUR262193 REC262189:REN262193 RNY262189:ROJ262193 RXU262189:RYF262193 SHQ262189:SIB262193 SRM262189:SRX262193 TBI262189:TBT262193 TLE262189:TLP262193 TVA262189:TVL262193 UEW262189:UFH262193 UOS262189:UPD262193 UYO262189:UYZ262193 VIK262189:VIV262193 VSG262189:VSR262193 WCC262189:WCN262193 WLY262189:WMJ262193 WVU262189:WWF262193 M327725:X327729 JI327725:JT327729 TE327725:TP327729 ADA327725:ADL327729 AMW327725:ANH327729 AWS327725:AXD327729 BGO327725:BGZ327729 BQK327725:BQV327729 CAG327725:CAR327729 CKC327725:CKN327729 CTY327725:CUJ327729 DDU327725:DEF327729 DNQ327725:DOB327729 DXM327725:DXX327729 EHI327725:EHT327729 ERE327725:ERP327729 FBA327725:FBL327729 FKW327725:FLH327729 FUS327725:FVD327729 GEO327725:GEZ327729 GOK327725:GOV327729 GYG327725:GYR327729 HIC327725:HIN327729 HRY327725:HSJ327729 IBU327725:ICF327729 ILQ327725:IMB327729 IVM327725:IVX327729 JFI327725:JFT327729 JPE327725:JPP327729 JZA327725:JZL327729 KIW327725:KJH327729 KSS327725:KTD327729 LCO327725:LCZ327729 LMK327725:LMV327729 LWG327725:LWR327729 MGC327725:MGN327729 MPY327725:MQJ327729 MZU327725:NAF327729 NJQ327725:NKB327729 NTM327725:NTX327729 ODI327725:ODT327729 ONE327725:ONP327729 OXA327725:OXL327729 PGW327725:PHH327729 PQS327725:PRD327729 QAO327725:QAZ327729 QKK327725:QKV327729 QUG327725:QUR327729 REC327725:REN327729 RNY327725:ROJ327729 RXU327725:RYF327729 SHQ327725:SIB327729 SRM327725:SRX327729 TBI327725:TBT327729 TLE327725:TLP327729 TVA327725:TVL327729 UEW327725:UFH327729 UOS327725:UPD327729 UYO327725:UYZ327729 VIK327725:VIV327729 VSG327725:VSR327729 WCC327725:WCN327729 WLY327725:WMJ327729 WVU327725:WWF327729 M393261:X393265 JI393261:JT393265 TE393261:TP393265 ADA393261:ADL393265 AMW393261:ANH393265 AWS393261:AXD393265 BGO393261:BGZ393265 BQK393261:BQV393265 CAG393261:CAR393265 CKC393261:CKN393265 CTY393261:CUJ393265 DDU393261:DEF393265 DNQ393261:DOB393265 DXM393261:DXX393265 EHI393261:EHT393265 ERE393261:ERP393265 FBA393261:FBL393265 FKW393261:FLH393265 FUS393261:FVD393265 GEO393261:GEZ393265 GOK393261:GOV393265 GYG393261:GYR393265 HIC393261:HIN393265 HRY393261:HSJ393265 IBU393261:ICF393265 ILQ393261:IMB393265 IVM393261:IVX393265 JFI393261:JFT393265 JPE393261:JPP393265 JZA393261:JZL393265 KIW393261:KJH393265 KSS393261:KTD393265 LCO393261:LCZ393265 LMK393261:LMV393265 LWG393261:LWR393265 MGC393261:MGN393265 MPY393261:MQJ393265 MZU393261:NAF393265 NJQ393261:NKB393265 NTM393261:NTX393265 ODI393261:ODT393265 ONE393261:ONP393265 OXA393261:OXL393265 PGW393261:PHH393265 PQS393261:PRD393265 QAO393261:QAZ393265 QKK393261:QKV393265 QUG393261:QUR393265 REC393261:REN393265 RNY393261:ROJ393265 RXU393261:RYF393265 SHQ393261:SIB393265 SRM393261:SRX393265 TBI393261:TBT393265 TLE393261:TLP393265 TVA393261:TVL393265 UEW393261:UFH393265 UOS393261:UPD393265 UYO393261:UYZ393265 VIK393261:VIV393265 VSG393261:VSR393265 WCC393261:WCN393265 WLY393261:WMJ393265 WVU393261:WWF393265 M458797:X458801 JI458797:JT458801 TE458797:TP458801 ADA458797:ADL458801 AMW458797:ANH458801 AWS458797:AXD458801 BGO458797:BGZ458801 BQK458797:BQV458801 CAG458797:CAR458801 CKC458797:CKN458801 CTY458797:CUJ458801 DDU458797:DEF458801 DNQ458797:DOB458801 DXM458797:DXX458801 EHI458797:EHT458801 ERE458797:ERP458801 FBA458797:FBL458801 FKW458797:FLH458801 FUS458797:FVD458801 GEO458797:GEZ458801 GOK458797:GOV458801 GYG458797:GYR458801 HIC458797:HIN458801 HRY458797:HSJ458801 IBU458797:ICF458801 ILQ458797:IMB458801 IVM458797:IVX458801 JFI458797:JFT458801 JPE458797:JPP458801 JZA458797:JZL458801 KIW458797:KJH458801 KSS458797:KTD458801 LCO458797:LCZ458801 LMK458797:LMV458801 LWG458797:LWR458801 MGC458797:MGN458801 MPY458797:MQJ458801 MZU458797:NAF458801 NJQ458797:NKB458801 NTM458797:NTX458801 ODI458797:ODT458801 ONE458797:ONP458801 OXA458797:OXL458801 PGW458797:PHH458801 PQS458797:PRD458801 QAO458797:QAZ458801 QKK458797:QKV458801 QUG458797:QUR458801 REC458797:REN458801 RNY458797:ROJ458801 RXU458797:RYF458801 SHQ458797:SIB458801 SRM458797:SRX458801 TBI458797:TBT458801 TLE458797:TLP458801 TVA458797:TVL458801 UEW458797:UFH458801 UOS458797:UPD458801 UYO458797:UYZ458801 VIK458797:VIV458801 VSG458797:VSR458801 WCC458797:WCN458801 WLY458797:WMJ458801 WVU458797:WWF458801 M524333:X524337 JI524333:JT524337 TE524333:TP524337 ADA524333:ADL524337 AMW524333:ANH524337 AWS524333:AXD524337 BGO524333:BGZ524337 BQK524333:BQV524337 CAG524333:CAR524337 CKC524333:CKN524337 CTY524333:CUJ524337 DDU524333:DEF524337 DNQ524333:DOB524337 DXM524333:DXX524337 EHI524333:EHT524337 ERE524333:ERP524337 FBA524333:FBL524337 FKW524333:FLH524337 FUS524333:FVD524337 GEO524333:GEZ524337 GOK524333:GOV524337 GYG524333:GYR524337 HIC524333:HIN524337 HRY524333:HSJ524337 IBU524333:ICF524337 ILQ524333:IMB524337 IVM524333:IVX524337 JFI524333:JFT524337 JPE524333:JPP524337 JZA524333:JZL524337 KIW524333:KJH524337 KSS524333:KTD524337 LCO524333:LCZ524337 LMK524333:LMV524337 LWG524333:LWR524337 MGC524333:MGN524337 MPY524333:MQJ524337 MZU524333:NAF524337 NJQ524333:NKB524337 NTM524333:NTX524337 ODI524333:ODT524337 ONE524333:ONP524337 OXA524333:OXL524337 PGW524333:PHH524337 PQS524333:PRD524337 QAO524333:QAZ524337 QKK524333:QKV524337 QUG524333:QUR524337 REC524333:REN524337 RNY524333:ROJ524337 RXU524333:RYF524337 SHQ524333:SIB524337 SRM524333:SRX524337 TBI524333:TBT524337 TLE524333:TLP524337 TVA524333:TVL524337 UEW524333:UFH524337 UOS524333:UPD524337 UYO524333:UYZ524337 VIK524333:VIV524337 VSG524333:VSR524337 WCC524333:WCN524337 WLY524333:WMJ524337 WVU524333:WWF524337 M589869:X589873 JI589869:JT589873 TE589869:TP589873 ADA589869:ADL589873 AMW589869:ANH589873 AWS589869:AXD589873 BGO589869:BGZ589873 BQK589869:BQV589873 CAG589869:CAR589873 CKC589869:CKN589873 CTY589869:CUJ589873 DDU589869:DEF589873 DNQ589869:DOB589873 DXM589869:DXX589873 EHI589869:EHT589873 ERE589869:ERP589873 FBA589869:FBL589873 FKW589869:FLH589873 FUS589869:FVD589873 GEO589869:GEZ589873 GOK589869:GOV589873 GYG589869:GYR589873 HIC589869:HIN589873 HRY589869:HSJ589873 IBU589869:ICF589873 ILQ589869:IMB589873 IVM589869:IVX589873 JFI589869:JFT589873 JPE589869:JPP589873 JZA589869:JZL589873 KIW589869:KJH589873 KSS589869:KTD589873 LCO589869:LCZ589873 LMK589869:LMV589873 LWG589869:LWR589873 MGC589869:MGN589873 MPY589869:MQJ589873 MZU589869:NAF589873 NJQ589869:NKB589873 NTM589869:NTX589873 ODI589869:ODT589873 ONE589869:ONP589873 OXA589869:OXL589873 PGW589869:PHH589873 PQS589869:PRD589873 QAO589869:QAZ589873 QKK589869:QKV589873 QUG589869:QUR589873 REC589869:REN589873 RNY589869:ROJ589873 RXU589869:RYF589873 SHQ589869:SIB589873 SRM589869:SRX589873 TBI589869:TBT589873 TLE589869:TLP589873 TVA589869:TVL589873 UEW589869:UFH589873 UOS589869:UPD589873 UYO589869:UYZ589873 VIK589869:VIV589873 VSG589869:VSR589873 WCC589869:WCN589873 WLY589869:WMJ589873 WVU589869:WWF589873 M655405:X655409 JI655405:JT655409 TE655405:TP655409 ADA655405:ADL655409 AMW655405:ANH655409 AWS655405:AXD655409 BGO655405:BGZ655409 BQK655405:BQV655409 CAG655405:CAR655409 CKC655405:CKN655409 CTY655405:CUJ655409 DDU655405:DEF655409 DNQ655405:DOB655409 DXM655405:DXX655409 EHI655405:EHT655409 ERE655405:ERP655409 FBA655405:FBL655409 FKW655405:FLH655409 FUS655405:FVD655409 GEO655405:GEZ655409 GOK655405:GOV655409 GYG655405:GYR655409 HIC655405:HIN655409 HRY655405:HSJ655409 IBU655405:ICF655409 ILQ655405:IMB655409 IVM655405:IVX655409 JFI655405:JFT655409 JPE655405:JPP655409 JZA655405:JZL655409 KIW655405:KJH655409 KSS655405:KTD655409 LCO655405:LCZ655409 LMK655405:LMV655409 LWG655405:LWR655409 MGC655405:MGN655409 MPY655405:MQJ655409 MZU655405:NAF655409 NJQ655405:NKB655409 NTM655405:NTX655409 ODI655405:ODT655409 ONE655405:ONP655409 OXA655405:OXL655409 PGW655405:PHH655409 PQS655405:PRD655409 QAO655405:QAZ655409 QKK655405:QKV655409 QUG655405:QUR655409 REC655405:REN655409 RNY655405:ROJ655409 RXU655405:RYF655409 SHQ655405:SIB655409 SRM655405:SRX655409 TBI655405:TBT655409 TLE655405:TLP655409 TVA655405:TVL655409 UEW655405:UFH655409 UOS655405:UPD655409 UYO655405:UYZ655409 VIK655405:VIV655409 VSG655405:VSR655409 WCC655405:WCN655409 WLY655405:WMJ655409 WVU655405:WWF655409 M720941:X720945 JI720941:JT720945 TE720941:TP720945 ADA720941:ADL720945 AMW720941:ANH720945 AWS720941:AXD720945 BGO720941:BGZ720945 BQK720941:BQV720945 CAG720941:CAR720945 CKC720941:CKN720945 CTY720941:CUJ720945 DDU720941:DEF720945 DNQ720941:DOB720945 DXM720941:DXX720945 EHI720941:EHT720945 ERE720941:ERP720945 FBA720941:FBL720945 FKW720941:FLH720945 FUS720941:FVD720945 GEO720941:GEZ720945 GOK720941:GOV720945 GYG720941:GYR720945 HIC720941:HIN720945 HRY720941:HSJ720945 IBU720941:ICF720945 ILQ720941:IMB720945 IVM720941:IVX720945 JFI720941:JFT720945 JPE720941:JPP720945 JZA720941:JZL720945 KIW720941:KJH720945 KSS720941:KTD720945 LCO720941:LCZ720945 LMK720941:LMV720945 LWG720941:LWR720945 MGC720941:MGN720945 MPY720941:MQJ720945 MZU720941:NAF720945 NJQ720941:NKB720945 NTM720941:NTX720945 ODI720941:ODT720945 ONE720941:ONP720945 OXA720941:OXL720945 PGW720941:PHH720945 PQS720941:PRD720945 QAO720941:QAZ720945 QKK720941:QKV720945 QUG720941:QUR720945 REC720941:REN720945 RNY720941:ROJ720945 RXU720941:RYF720945 SHQ720941:SIB720945 SRM720941:SRX720945 TBI720941:TBT720945 TLE720941:TLP720945 TVA720941:TVL720945 UEW720941:UFH720945 UOS720941:UPD720945 UYO720941:UYZ720945 VIK720941:VIV720945 VSG720941:VSR720945 WCC720941:WCN720945 WLY720941:WMJ720945 WVU720941:WWF720945 M786477:X786481 JI786477:JT786481 TE786477:TP786481 ADA786477:ADL786481 AMW786477:ANH786481 AWS786477:AXD786481 BGO786477:BGZ786481 BQK786477:BQV786481 CAG786477:CAR786481 CKC786477:CKN786481 CTY786477:CUJ786481 DDU786477:DEF786481 DNQ786477:DOB786481 DXM786477:DXX786481 EHI786477:EHT786481 ERE786477:ERP786481 FBA786477:FBL786481 FKW786477:FLH786481 FUS786477:FVD786481 GEO786477:GEZ786481 GOK786477:GOV786481 GYG786477:GYR786481 HIC786477:HIN786481 HRY786477:HSJ786481 IBU786477:ICF786481 ILQ786477:IMB786481 IVM786477:IVX786481 JFI786477:JFT786481 JPE786477:JPP786481 JZA786477:JZL786481 KIW786477:KJH786481 KSS786477:KTD786481 LCO786477:LCZ786481 LMK786477:LMV786481 LWG786477:LWR786481 MGC786477:MGN786481 MPY786477:MQJ786481 MZU786477:NAF786481 NJQ786477:NKB786481 NTM786477:NTX786481 ODI786477:ODT786481 ONE786477:ONP786481 OXA786477:OXL786481 PGW786477:PHH786481 PQS786477:PRD786481 QAO786477:QAZ786481 QKK786477:QKV786481 QUG786477:QUR786481 REC786477:REN786481 RNY786477:ROJ786481 RXU786477:RYF786481 SHQ786477:SIB786481 SRM786477:SRX786481 TBI786477:TBT786481 TLE786477:TLP786481 TVA786477:TVL786481 UEW786477:UFH786481 UOS786477:UPD786481 UYO786477:UYZ786481 VIK786477:VIV786481 VSG786477:VSR786481 WCC786477:WCN786481 WLY786477:WMJ786481 WVU786477:WWF786481 M852013:X852017 JI852013:JT852017 TE852013:TP852017 ADA852013:ADL852017 AMW852013:ANH852017 AWS852013:AXD852017 BGO852013:BGZ852017 BQK852013:BQV852017 CAG852013:CAR852017 CKC852013:CKN852017 CTY852013:CUJ852017 DDU852013:DEF852017 DNQ852013:DOB852017 DXM852013:DXX852017 EHI852013:EHT852017 ERE852013:ERP852017 FBA852013:FBL852017 FKW852013:FLH852017 FUS852013:FVD852017 GEO852013:GEZ852017 GOK852013:GOV852017 GYG852013:GYR852017 HIC852013:HIN852017 HRY852013:HSJ852017 IBU852013:ICF852017 ILQ852013:IMB852017 IVM852013:IVX852017 JFI852013:JFT852017 JPE852013:JPP852017 JZA852013:JZL852017 KIW852013:KJH852017 KSS852013:KTD852017 LCO852013:LCZ852017 LMK852013:LMV852017 LWG852013:LWR852017 MGC852013:MGN852017 MPY852013:MQJ852017 MZU852013:NAF852017 NJQ852013:NKB852017 NTM852013:NTX852017 ODI852013:ODT852017 ONE852013:ONP852017 OXA852013:OXL852017 PGW852013:PHH852017 PQS852013:PRD852017 QAO852013:QAZ852017 QKK852013:QKV852017 QUG852013:QUR852017 REC852013:REN852017 RNY852013:ROJ852017 RXU852013:RYF852017 SHQ852013:SIB852017 SRM852013:SRX852017 TBI852013:TBT852017 TLE852013:TLP852017 TVA852013:TVL852017 UEW852013:UFH852017 UOS852013:UPD852017 UYO852013:UYZ852017 VIK852013:VIV852017 VSG852013:VSR852017 WCC852013:WCN852017 WLY852013:WMJ852017 WVU852013:WWF852017 M917549:X917553 JI917549:JT917553 TE917549:TP917553 ADA917549:ADL917553 AMW917549:ANH917553 AWS917549:AXD917553 BGO917549:BGZ917553 BQK917549:BQV917553 CAG917549:CAR917553 CKC917549:CKN917553 CTY917549:CUJ917553 DDU917549:DEF917553 DNQ917549:DOB917553 DXM917549:DXX917553 EHI917549:EHT917553 ERE917549:ERP917553 FBA917549:FBL917553 FKW917549:FLH917553 FUS917549:FVD917553 GEO917549:GEZ917553 GOK917549:GOV917553 GYG917549:GYR917553 HIC917549:HIN917553 HRY917549:HSJ917553 IBU917549:ICF917553 ILQ917549:IMB917553 IVM917549:IVX917553 JFI917549:JFT917553 JPE917549:JPP917553 JZA917549:JZL917553 KIW917549:KJH917553 KSS917549:KTD917553 LCO917549:LCZ917553 LMK917549:LMV917553 LWG917549:LWR917553 MGC917549:MGN917553 MPY917549:MQJ917553 MZU917549:NAF917553 NJQ917549:NKB917553 NTM917549:NTX917553 ODI917549:ODT917553 ONE917549:ONP917553 OXA917549:OXL917553 PGW917549:PHH917553 PQS917549:PRD917553 QAO917549:QAZ917553 QKK917549:QKV917553 QUG917549:QUR917553 REC917549:REN917553 RNY917549:ROJ917553 RXU917549:RYF917553 SHQ917549:SIB917553 SRM917549:SRX917553 TBI917549:TBT917553 TLE917549:TLP917553 TVA917549:TVL917553 UEW917549:UFH917553 UOS917549:UPD917553 UYO917549:UYZ917553 VIK917549:VIV917553 VSG917549:VSR917553 WCC917549:WCN917553 WLY917549:WMJ917553 WVU917549:WWF917553 M983085:X983089 JI983085:JT983089 TE983085:TP983089 ADA983085:ADL983089 AMW983085:ANH983089 AWS983085:AXD983089 BGO983085:BGZ983089 BQK983085:BQV983089 CAG983085:CAR983089 CKC983085:CKN983089 CTY983085:CUJ983089 DDU983085:DEF983089 DNQ983085:DOB983089 DXM983085:DXX983089 EHI983085:EHT983089 ERE983085:ERP983089 FBA983085:FBL983089 FKW983085:FLH983089 FUS983085:FVD983089 GEO983085:GEZ983089 GOK983085:GOV983089 GYG983085:GYR983089 HIC983085:HIN983089 HRY983085:HSJ983089 IBU983085:ICF983089 ILQ983085:IMB983089 IVM983085:IVX983089 JFI983085:JFT983089 JPE983085:JPP983089 JZA983085:JZL983089 KIW983085:KJH983089 KSS983085:KTD983089 LCO983085:LCZ983089 LMK983085:LMV983089 LWG983085:LWR983089 MGC983085:MGN983089 MPY983085:MQJ983089 MZU983085:NAF983089 NJQ983085:NKB983089 NTM983085:NTX983089 ODI983085:ODT983089 ONE983085:ONP983089 OXA983085:OXL983089 PGW983085:PHH983089 PQS983085:PRD983089 QAO983085:QAZ983089 QKK983085:QKV983089 QUG983085:QUR983089 REC983085:REN983089 RNY983085:ROJ983089 RXU983085:RYF983089 SHQ983085:SIB983089 SRM983085:SRX983089 TBI983085:TBT983089 TLE983085:TLP983089 TVA983085:TVL983089 UEW983085:UFH983089 UOS983085:UPD983089 UYO983085:UYZ983089 VIK983085:VIV983089 VSG983085:VSR983089 WCC983085:WCN983089 WLY983085:WMJ983089 WVU983085:WWF983089">
      <formula1>"○,×"</formula1>
    </dataValidation>
  </dataValidations>
  <printOptions horizontalCentered="1"/>
  <pageMargins left="0.59055118110236227" right="0.59055118110236227" top="0.78740157480314965" bottom="0.78740157480314965" header="0.51181102362204722" footer="0.39370078740157483"/>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51"/>
  <sheetViews>
    <sheetView zoomScaleNormal="100" zoomScaleSheetLayoutView="100" workbookViewId="0">
      <pane xSplit="1" ySplit="8" topLeftCell="B18" activePane="bottomRight" state="frozen"/>
      <selection activeCell="I30" sqref="I30"/>
      <selection pane="topRight" activeCell="I30" sqref="I30"/>
      <selection pane="bottomLeft" activeCell="I30" sqref="I30"/>
      <selection pane="bottomRight" activeCell="E41" sqref="E41"/>
    </sheetView>
  </sheetViews>
  <sheetFormatPr defaultColWidth="9" defaultRowHeight="16.5" customHeight="1"/>
  <cols>
    <col min="1" max="1" width="9.375" style="528" customWidth="1"/>
    <col min="2" max="2" width="7.375" style="528" customWidth="1"/>
    <col min="3" max="4" width="6.875" style="528" customWidth="1"/>
    <col min="5" max="7" width="6.875" style="444" customWidth="1"/>
    <col min="8" max="8" width="7.375" style="444" customWidth="1"/>
    <col min="9" max="10" width="6.875" style="444" customWidth="1"/>
    <col min="11" max="11" width="7.625" style="444" customWidth="1"/>
    <col min="12" max="13" width="6.875" style="444" customWidth="1"/>
    <col min="14" max="14" width="7.375" style="444" customWidth="1"/>
    <col min="15" max="15" width="7.625" style="444" customWidth="1"/>
    <col min="16" max="16" width="6.875" style="444" customWidth="1"/>
    <col min="17" max="17" width="7.125" style="444" customWidth="1"/>
    <col min="18" max="18" width="7" style="444" customWidth="1"/>
    <col min="19" max="20" width="7.125" style="444" customWidth="1"/>
    <col min="21" max="21" width="9" style="444" customWidth="1"/>
    <col min="22" max="22" width="7.125" style="444" customWidth="1"/>
    <col min="23" max="23" width="7.375" style="444" customWidth="1"/>
    <col min="24" max="26" width="7.5" style="444" customWidth="1"/>
    <col min="27" max="16384" width="9" style="444"/>
  </cols>
  <sheetData>
    <row r="2" spans="1:31" ht="9" customHeight="1">
      <c r="A2" s="442"/>
      <c r="B2" s="442"/>
      <c r="C2" s="442"/>
      <c r="D2" s="442"/>
    </row>
    <row r="3" spans="1:31" s="452" customFormat="1" ht="16.5" customHeight="1" thickBot="1">
      <c r="A3" s="447" t="s">
        <v>336</v>
      </c>
      <c r="B3" s="837"/>
      <c r="C3" s="837"/>
      <c r="D3" s="837"/>
      <c r="O3" s="453"/>
      <c r="U3" s="453"/>
      <c r="V3" s="453"/>
      <c r="Y3" s="453" t="s">
        <v>337</v>
      </c>
      <c r="Z3" s="453"/>
    </row>
    <row r="4" spans="1:31" s="1573" customFormat="1" ht="16.5" customHeight="1" thickBot="1">
      <c r="A4" s="1561"/>
      <c r="B4" s="971" t="s">
        <v>15</v>
      </c>
      <c r="C4" s="1816" t="s">
        <v>338</v>
      </c>
      <c r="D4" s="1817"/>
      <c r="E4" s="1817"/>
      <c r="F4" s="1817"/>
      <c r="G4" s="1817"/>
      <c r="H4" s="1817"/>
      <c r="I4" s="1817"/>
      <c r="J4" s="1817"/>
      <c r="K4" s="1818"/>
      <c r="L4" s="972" t="s">
        <v>339</v>
      </c>
      <c r="M4" s="973"/>
      <c r="N4" s="1819" t="s">
        <v>339</v>
      </c>
      <c r="O4" s="1820"/>
      <c r="P4" s="1820"/>
      <c r="Q4" s="1820"/>
      <c r="R4" s="1820"/>
      <c r="S4" s="1820"/>
      <c r="T4" s="1820"/>
      <c r="U4" s="1821"/>
      <c r="V4" s="974" t="s">
        <v>340</v>
      </c>
      <c r="W4" s="975"/>
      <c r="X4" s="975"/>
      <c r="Y4" s="976"/>
      <c r="Z4" s="2084"/>
    </row>
    <row r="5" spans="1:31" s="1573" customFormat="1" ht="16.5" customHeight="1">
      <c r="A5" s="1566"/>
      <c r="B5" s="1822" t="s">
        <v>341</v>
      </c>
      <c r="C5" s="977"/>
      <c r="D5" s="978"/>
      <c r="E5" s="979" t="s">
        <v>72</v>
      </c>
      <c r="F5" s="980"/>
      <c r="G5" s="981"/>
      <c r="H5" s="982" t="s">
        <v>74</v>
      </c>
      <c r="I5" s="983" t="s">
        <v>342</v>
      </c>
      <c r="J5" s="980"/>
      <c r="K5" s="984"/>
      <c r="L5" s="985" t="s">
        <v>6</v>
      </c>
      <c r="M5" s="985" t="s">
        <v>161</v>
      </c>
      <c r="N5" s="985" t="s">
        <v>162</v>
      </c>
      <c r="O5" s="986" t="s">
        <v>240</v>
      </c>
      <c r="P5" s="987"/>
      <c r="Q5" s="981"/>
      <c r="R5" s="982" t="s">
        <v>343</v>
      </c>
      <c r="S5" s="983" t="s">
        <v>344</v>
      </c>
      <c r="T5" s="980"/>
      <c r="U5" s="981"/>
      <c r="V5" s="1823" t="s">
        <v>345</v>
      </c>
      <c r="W5" s="1825" t="s">
        <v>346</v>
      </c>
      <c r="X5" s="1857" t="s">
        <v>347</v>
      </c>
      <c r="Y5" s="1847" t="s">
        <v>563</v>
      </c>
      <c r="Z5" s="2085"/>
    </row>
    <row r="6" spans="1:31" s="1573" customFormat="1" ht="16.5" customHeight="1">
      <c r="A6" s="1566" t="s">
        <v>348</v>
      </c>
      <c r="B6" s="1822"/>
      <c r="C6" s="988" t="s">
        <v>70</v>
      </c>
      <c r="D6" s="989" t="s">
        <v>71</v>
      </c>
      <c r="E6" s="1786" t="s">
        <v>178</v>
      </c>
      <c r="F6" s="1838" t="s">
        <v>349</v>
      </c>
      <c r="G6" s="1839"/>
      <c r="H6" s="1830" t="s">
        <v>350</v>
      </c>
      <c r="I6" s="1832" t="s">
        <v>351</v>
      </c>
      <c r="J6" s="1834" t="s">
        <v>352</v>
      </c>
      <c r="K6" s="1850" t="s">
        <v>353</v>
      </c>
      <c r="L6" s="990" t="s">
        <v>354</v>
      </c>
      <c r="M6" s="1830" t="s">
        <v>355</v>
      </c>
      <c r="N6" s="1830" t="s">
        <v>356</v>
      </c>
      <c r="O6" s="1855" t="s">
        <v>357</v>
      </c>
      <c r="P6" s="1828" t="s">
        <v>358</v>
      </c>
      <c r="Q6" s="1829"/>
      <c r="R6" s="1830" t="s">
        <v>350</v>
      </c>
      <c r="S6" s="1832" t="s">
        <v>359</v>
      </c>
      <c r="T6" s="1834" t="s">
        <v>360</v>
      </c>
      <c r="U6" s="1842" t="s">
        <v>361</v>
      </c>
      <c r="V6" s="1823"/>
      <c r="W6" s="1826"/>
      <c r="X6" s="1858"/>
      <c r="Y6" s="1848"/>
      <c r="Z6" s="2086"/>
    </row>
    <row r="7" spans="1:31" s="1573" customFormat="1" ht="16.5" customHeight="1">
      <c r="A7" s="1566"/>
      <c r="B7" s="1822"/>
      <c r="C7" s="1564" t="s">
        <v>174</v>
      </c>
      <c r="D7" s="1563" t="s">
        <v>362</v>
      </c>
      <c r="E7" s="1837"/>
      <c r="F7" s="1845" t="s">
        <v>363</v>
      </c>
      <c r="G7" s="1846"/>
      <c r="H7" s="1830"/>
      <c r="I7" s="1840"/>
      <c r="J7" s="1835"/>
      <c r="K7" s="1851"/>
      <c r="L7" s="990" t="s">
        <v>364</v>
      </c>
      <c r="M7" s="1853"/>
      <c r="N7" s="1830"/>
      <c r="O7" s="1855"/>
      <c r="P7" s="1845" t="s">
        <v>365</v>
      </c>
      <c r="Q7" s="1846"/>
      <c r="R7" s="1830"/>
      <c r="S7" s="1832"/>
      <c r="T7" s="1835"/>
      <c r="U7" s="1843"/>
      <c r="V7" s="1823"/>
      <c r="W7" s="1826"/>
      <c r="X7" s="1858"/>
      <c r="Y7" s="1848"/>
      <c r="Z7" s="2086"/>
    </row>
    <row r="8" spans="1:31" s="1573" customFormat="1" ht="16.5" customHeight="1" thickBot="1">
      <c r="A8" s="1562"/>
      <c r="B8" s="1562"/>
      <c r="C8" s="1572" t="s">
        <v>366</v>
      </c>
      <c r="D8" s="633" t="s">
        <v>367</v>
      </c>
      <c r="E8" s="991" t="s">
        <v>368</v>
      </c>
      <c r="F8" s="992" t="s">
        <v>369</v>
      </c>
      <c r="G8" s="993" t="s">
        <v>370</v>
      </c>
      <c r="H8" s="1831"/>
      <c r="I8" s="1841"/>
      <c r="J8" s="1836"/>
      <c r="K8" s="1852"/>
      <c r="L8" s="994"/>
      <c r="M8" s="1854"/>
      <c r="N8" s="1831"/>
      <c r="O8" s="1856"/>
      <c r="P8" s="992" t="s">
        <v>369</v>
      </c>
      <c r="Q8" s="993" t="s">
        <v>370</v>
      </c>
      <c r="R8" s="1831"/>
      <c r="S8" s="1833"/>
      <c r="T8" s="1836"/>
      <c r="U8" s="1844"/>
      <c r="V8" s="1824"/>
      <c r="W8" s="1827"/>
      <c r="X8" s="1859"/>
      <c r="Y8" s="1849"/>
      <c r="Z8" s="2086"/>
      <c r="AD8" s="2051"/>
      <c r="AE8" s="2052"/>
    </row>
    <row r="9" spans="1:31" s="661" customFormat="1" ht="20.25" customHeight="1">
      <c r="A9" s="995" t="s">
        <v>29</v>
      </c>
      <c r="B9" s="996">
        <v>956579</v>
      </c>
      <c r="C9" s="996">
        <v>2941</v>
      </c>
      <c r="D9" s="657">
        <v>0</v>
      </c>
      <c r="E9" s="646">
        <f t="shared" ref="E9:E28" si="0">SUM(C9:D9)</f>
        <v>2941</v>
      </c>
      <c r="F9" s="646">
        <v>0</v>
      </c>
      <c r="G9" s="649">
        <v>0</v>
      </c>
      <c r="H9" s="997">
        <v>0</v>
      </c>
      <c r="I9" s="645">
        <f>E9-SUM(F9:G9)+H9</f>
        <v>2941</v>
      </c>
      <c r="J9" s="998">
        <v>0</v>
      </c>
      <c r="K9" s="999">
        <f>IFERROR(I9/E9*100,0)</f>
        <v>100</v>
      </c>
      <c r="L9" s="614">
        <f>SUM(M9:O9)</f>
        <v>118674</v>
      </c>
      <c r="M9" s="1000">
        <v>986</v>
      </c>
      <c r="N9" s="1000">
        <v>0</v>
      </c>
      <c r="O9" s="1001">
        <v>117688</v>
      </c>
      <c r="P9" s="1002" t="s">
        <v>215</v>
      </c>
      <c r="Q9" s="649">
        <v>0</v>
      </c>
      <c r="R9" s="1003" t="s">
        <v>213</v>
      </c>
      <c r="S9" s="645">
        <f t="shared" ref="S9:S27" si="1">SUM(O9,R9)-SUM(P9:Q9)</f>
        <v>117688</v>
      </c>
      <c r="T9" s="998">
        <v>0</v>
      </c>
      <c r="U9" s="1004">
        <f>IFERROR(S9/O9*100,0)</f>
        <v>100</v>
      </c>
      <c r="V9" s="1001">
        <f>SUM(E9,O9)</f>
        <v>120629</v>
      </c>
      <c r="W9" s="646">
        <f t="shared" ref="W9:W27" si="2">SUM(I9,S9)</f>
        <v>120629</v>
      </c>
      <c r="X9" s="1005">
        <f>IFERROR(W9/V9*100,0)</f>
        <v>100</v>
      </c>
      <c r="Y9" s="1006">
        <v>12.610458728447938</v>
      </c>
      <c r="Z9" s="2083"/>
    </row>
    <row r="10" spans="1:31" s="661" customFormat="1" ht="20.25" customHeight="1">
      <c r="A10" s="615" t="s">
        <v>30</v>
      </c>
      <c r="B10" s="1007">
        <v>392166</v>
      </c>
      <c r="C10" s="1007">
        <v>1</v>
      </c>
      <c r="D10" s="1008">
        <v>0</v>
      </c>
      <c r="E10" s="1008">
        <f t="shared" si="0"/>
        <v>1</v>
      </c>
      <c r="F10" s="1002">
        <v>0</v>
      </c>
      <c r="G10" s="1009">
        <v>0</v>
      </c>
      <c r="H10" s="1010">
        <v>0</v>
      </c>
      <c r="I10" s="1011">
        <f t="shared" ref="I10:I27" si="3">E10-SUM(F10:G10)+H10</f>
        <v>1</v>
      </c>
      <c r="J10" s="1012">
        <v>0</v>
      </c>
      <c r="K10" s="1013">
        <f t="shared" ref="K10:K13" si="4">IFERROR(I10/E10*100,0)</f>
        <v>100</v>
      </c>
      <c r="L10" s="1014">
        <f t="shared" ref="L10:L41" si="5">SUM(M10:O10)</f>
        <v>45487</v>
      </c>
      <c r="M10" s="1014">
        <v>279</v>
      </c>
      <c r="N10" s="1015">
        <v>0</v>
      </c>
      <c r="O10" s="1007">
        <v>45208</v>
      </c>
      <c r="P10" s="1002" t="s">
        <v>215</v>
      </c>
      <c r="Q10" s="1009">
        <v>0</v>
      </c>
      <c r="R10" s="1016" t="s">
        <v>213</v>
      </c>
      <c r="S10" s="1011">
        <f t="shared" si="1"/>
        <v>45208</v>
      </c>
      <c r="T10" s="1012">
        <v>0</v>
      </c>
      <c r="U10" s="1017">
        <f t="shared" ref="U10:U42" si="6">IFERROR(S10/O10*100,0)</f>
        <v>100</v>
      </c>
      <c r="V10" s="1007">
        <f t="shared" ref="V10:V27" si="7">SUM(E10,O10)</f>
        <v>45209</v>
      </c>
      <c r="W10" s="1002">
        <f t="shared" si="2"/>
        <v>45209</v>
      </c>
      <c r="X10" s="1018">
        <f t="shared" ref="X10:X42" si="8">IFERROR(W10/V10*100,0)</f>
        <v>100</v>
      </c>
      <c r="Y10" s="1019">
        <v>11.52802639698495</v>
      </c>
      <c r="Z10" s="2083"/>
    </row>
    <row r="11" spans="1:31" s="661" customFormat="1" ht="20.25" customHeight="1">
      <c r="A11" s="615" t="s">
        <v>31</v>
      </c>
      <c r="B11" s="1020">
        <v>214038</v>
      </c>
      <c r="C11" s="1020">
        <v>0</v>
      </c>
      <c r="D11" s="1002">
        <v>0</v>
      </c>
      <c r="E11" s="1002">
        <f t="shared" si="0"/>
        <v>0</v>
      </c>
      <c r="F11" s="1002">
        <v>0</v>
      </c>
      <c r="G11" s="1021">
        <v>0</v>
      </c>
      <c r="H11" s="1022">
        <v>0</v>
      </c>
      <c r="I11" s="1023">
        <f t="shared" si="3"/>
        <v>0</v>
      </c>
      <c r="J11" s="1012">
        <v>0</v>
      </c>
      <c r="K11" s="1024">
        <f t="shared" si="4"/>
        <v>0</v>
      </c>
      <c r="L11" s="1014">
        <f t="shared" si="5"/>
        <v>23072</v>
      </c>
      <c r="M11" s="1014">
        <v>3659</v>
      </c>
      <c r="N11" s="1014">
        <v>0</v>
      </c>
      <c r="O11" s="1020">
        <v>19413</v>
      </c>
      <c r="P11" s="1002" t="s">
        <v>215</v>
      </c>
      <c r="Q11" s="1021">
        <v>0</v>
      </c>
      <c r="R11" s="1022" t="s">
        <v>213</v>
      </c>
      <c r="S11" s="1023">
        <f t="shared" si="1"/>
        <v>19413</v>
      </c>
      <c r="T11" s="1012">
        <v>0</v>
      </c>
      <c r="U11" s="1025">
        <f t="shared" si="6"/>
        <v>100</v>
      </c>
      <c r="V11" s="1020">
        <f t="shared" si="7"/>
        <v>19413</v>
      </c>
      <c r="W11" s="1002">
        <f t="shared" si="2"/>
        <v>19413</v>
      </c>
      <c r="X11" s="1026">
        <f t="shared" si="8"/>
        <v>100</v>
      </c>
      <c r="Y11" s="1019">
        <v>9.0698847868135566</v>
      </c>
      <c r="Z11" s="2083"/>
    </row>
    <row r="12" spans="1:31" s="661" customFormat="1" ht="20.25" customHeight="1">
      <c r="A12" s="615" t="s">
        <v>32</v>
      </c>
      <c r="B12" s="1020">
        <v>101492</v>
      </c>
      <c r="C12" s="1020">
        <v>0</v>
      </c>
      <c r="D12" s="1002">
        <v>634</v>
      </c>
      <c r="E12" s="1002">
        <f t="shared" si="0"/>
        <v>634</v>
      </c>
      <c r="F12" s="1002">
        <v>587</v>
      </c>
      <c r="G12" s="1021">
        <v>47</v>
      </c>
      <c r="H12" s="1022">
        <v>0</v>
      </c>
      <c r="I12" s="1023">
        <f t="shared" si="3"/>
        <v>0</v>
      </c>
      <c r="J12" s="1012">
        <v>0</v>
      </c>
      <c r="K12" s="1024">
        <f t="shared" si="4"/>
        <v>0</v>
      </c>
      <c r="L12" s="1014">
        <f t="shared" si="5"/>
        <v>8909</v>
      </c>
      <c r="M12" s="1014">
        <v>6277</v>
      </c>
      <c r="N12" s="1014">
        <v>2632</v>
      </c>
      <c r="O12" s="1020">
        <v>0</v>
      </c>
      <c r="P12" s="1002" t="s">
        <v>215</v>
      </c>
      <c r="Q12" s="1021">
        <v>0</v>
      </c>
      <c r="R12" s="1022" t="s">
        <v>213</v>
      </c>
      <c r="S12" s="1023">
        <f t="shared" si="1"/>
        <v>0</v>
      </c>
      <c r="T12" s="1012">
        <v>0</v>
      </c>
      <c r="U12" s="1024">
        <f t="shared" si="6"/>
        <v>0</v>
      </c>
      <c r="V12" s="1020">
        <f t="shared" si="7"/>
        <v>634</v>
      </c>
      <c r="W12" s="1002">
        <f t="shared" si="2"/>
        <v>0</v>
      </c>
      <c r="X12" s="1026">
        <f t="shared" si="8"/>
        <v>0</v>
      </c>
      <c r="Y12" s="1019">
        <v>0.62467977771647021</v>
      </c>
      <c r="Z12" s="2083"/>
    </row>
    <row r="13" spans="1:31" s="661" customFormat="1" ht="20.25" customHeight="1" thickBot="1">
      <c r="A13" s="1027" t="s">
        <v>33</v>
      </c>
      <c r="B13" s="1028">
        <v>76960</v>
      </c>
      <c r="C13" s="1028">
        <v>0</v>
      </c>
      <c r="D13" s="1029">
        <v>429</v>
      </c>
      <c r="E13" s="1029">
        <f t="shared" si="0"/>
        <v>429</v>
      </c>
      <c r="F13" s="1029">
        <v>0</v>
      </c>
      <c r="G13" s="1030">
        <v>0</v>
      </c>
      <c r="H13" s="1031">
        <f>60+60</f>
        <v>120</v>
      </c>
      <c r="I13" s="1032">
        <f t="shared" si="3"/>
        <v>549</v>
      </c>
      <c r="J13" s="1033">
        <v>0</v>
      </c>
      <c r="K13" s="1034">
        <f t="shared" si="4"/>
        <v>127.97202797202797</v>
      </c>
      <c r="L13" s="1035">
        <f t="shared" si="5"/>
        <v>5563</v>
      </c>
      <c r="M13" s="1035">
        <v>3741</v>
      </c>
      <c r="N13" s="1036">
        <v>1822</v>
      </c>
      <c r="O13" s="1028">
        <v>0</v>
      </c>
      <c r="P13" s="1029" t="s">
        <v>215</v>
      </c>
      <c r="Q13" s="1030">
        <v>0</v>
      </c>
      <c r="R13" s="1037" t="s">
        <v>213</v>
      </c>
      <c r="S13" s="1032">
        <f t="shared" si="1"/>
        <v>0</v>
      </c>
      <c r="T13" s="1033">
        <v>0</v>
      </c>
      <c r="U13" s="1038">
        <f t="shared" si="6"/>
        <v>0</v>
      </c>
      <c r="V13" s="1028">
        <f>SUM(E13,O13)</f>
        <v>429</v>
      </c>
      <c r="W13" s="1029">
        <f t="shared" si="2"/>
        <v>549</v>
      </c>
      <c r="X13" s="1039">
        <f t="shared" si="8"/>
        <v>127.97202797202797</v>
      </c>
      <c r="Y13" s="1040">
        <v>0.55743243243243246</v>
      </c>
      <c r="Z13" s="2083"/>
      <c r="AA13" s="655"/>
    </row>
    <row r="14" spans="1:31" s="661" customFormat="1" ht="20.25" customHeight="1">
      <c r="A14" s="995" t="s">
        <v>34</v>
      </c>
      <c r="B14" s="996">
        <v>56779</v>
      </c>
      <c r="C14" s="996">
        <v>0</v>
      </c>
      <c r="D14" s="657">
        <v>0</v>
      </c>
      <c r="E14" s="657">
        <f t="shared" si="0"/>
        <v>0</v>
      </c>
      <c r="F14" s="657">
        <v>0</v>
      </c>
      <c r="G14" s="660">
        <v>0</v>
      </c>
      <c r="H14" s="1041">
        <v>0</v>
      </c>
      <c r="I14" s="656">
        <f t="shared" si="3"/>
        <v>0</v>
      </c>
      <c r="J14" s="1042">
        <v>0</v>
      </c>
      <c r="K14" s="1024">
        <f>IFERROR(I14/E14*100,0)</f>
        <v>0</v>
      </c>
      <c r="L14" s="1000">
        <f t="shared" si="5"/>
        <v>3239</v>
      </c>
      <c r="M14" s="1000">
        <v>2644</v>
      </c>
      <c r="N14" s="1043">
        <v>595</v>
      </c>
      <c r="O14" s="996">
        <v>0</v>
      </c>
      <c r="P14" s="657" t="s">
        <v>215</v>
      </c>
      <c r="Q14" s="660">
        <v>0</v>
      </c>
      <c r="R14" s="1044" t="s">
        <v>213</v>
      </c>
      <c r="S14" s="656">
        <f t="shared" si="1"/>
        <v>0</v>
      </c>
      <c r="T14" s="1042">
        <v>0</v>
      </c>
      <c r="U14" s="1024">
        <f t="shared" si="6"/>
        <v>0</v>
      </c>
      <c r="V14" s="1001">
        <f t="shared" si="7"/>
        <v>0</v>
      </c>
      <c r="W14" s="646">
        <f t="shared" si="2"/>
        <v>0</v>
      </c>
      <c r="X14" s="1005">
        <f t="shared" si="8"/>
        <v>0</v>
      </c>
      <c r="Y14" s="1006">
        <v>0</v>
      </c>
      <c r="Z14" s="2083"/>
    </row>
    <row r="15" spans="1:31" s="661" customFormat="1" ht="20.25" customHeight="1">
      <c r="A15" s="615" t="s">
        <v>35</v>
      </c>
      <c r="B15" s="1020">
        <v>108792</v>
      </c>
      <c r="C15" s="1020">
        <v>155</v>
      </c>
      <c r="D15" s="1002">
        <v>6</v>
      </c>
      <c r="E15" s="1002">
        <f t="shared" si="0"/>
        <v>161</v>
      </c>
      <c r="F15" s="1002">
        <v>0</v>
      </c>
      <c r="G15" s="1021">
        <v>0</v>
      </c>
      <c r="H15" s="1022">
        <v>0</v>
      </c>
      <c r="I15" s="1023">
        <f t="shared" si="3"/>
        <v>161</v>
      </c>
      <c r="J15" s="1012">
        <v>0</v>
      </c>
      <c r="K15" s="1045">
        <f t="shared" ref="K15:K42" si="9">IFERROR(I15/E15*100,0)</f>
        <v>100</v>
      </c>
      <c r="L15" s="1014">
        <f t="shared" si="5"/>
        <v>9994</v>
      </c>
      <c r="M15" s="1014">
        <v>7082</v>
      </c>
      <c r="N15" s="1014">
        <v>2912</v>
      </c>
      <c r="O15" s="1020">
        <v>0</v>
      </c>
      <c r="P15" s="1002" t="s">
        <v>215</v>
      </c>
      <c r="Q15" s="1021">
        <v>0</v>
      </c>
      <c r="R15" s="1022" t="s">
        <v>213</v>
      </c>
      <c r="S15" s="1023">
        <f t="shared" si="1"/>
        <v>0</v>
      </c>
      <c r="T15" s="1012">
        <v>0</v>
      </c>
      <c r="U15" s="1024">
        <f t="shared" si="6"/>
        <v>0</v>
      </c>
      <c r="V15" s="1020">
        <f t="shared" si="7"/>
        <v>161</v>
      </c>
      <c r="W15" s="1002">
        <f t="shared" si="2"/>
        <v>161</v>
      </c>
      <c r="X15" s="1026">
        <f t="shared" si="8"/>
        <v>100</v>
      </c>
      <c r="Y15" s="1019">
        <v>0.14798882270755204</v>
      </c>
      <c r="Z15" s="2083"/>
    </row>
    <row r="16" spans="1:31" s="661" customFormat="1" ht="20.25" customHeight="1">
      <c r="A16" s="615" t="s">
        <v>36</v>
      </c>
      <c r="B16" s="1020">
        <v>64273</v>
      </c>
      <c r="C16" s="1020">
        <v>0</v>
      </c>
      <c r="D16" s="1002">
        <v>379</v>
      </c>
      <c r="E16" s="1002">
        <f t="shared" si="0"/>
        <v>379</v>
      </c>
      <c r="F16" s="1002">
        <v>0</v>
      </c>
      <c r="G16" s="1021">
        <v>379</v>
      </c>
      <c r="H16" s="1022">
        <v>0</v>
      </c>
      <c r="I16" s="1023">
        <f t="shared" si="3"/>
        <v>0</v>
      </c>
      <c r="J16" s="1012">
        <v>0</v>
      </c>
      <c r="K16" s="1013">
        <f t="shared" si="9"/>
        <v>0</v>
      </c>
      <c r="L16" s="1014">
        <f t="shared" si="5"/>
        <v>6779</v>
      </c>
      <c r="M16" s="1014">
        <v>1216</v>
      </c>
      <c r="N16" s="1014">
        <v>185</v>
      </c>
      <c r="O16" s="1020">
        <v>5378</v>
      </c>
      <c r="P16" s="1002" t="s">
        <v>215</v>
      </c>
      <c r="Q16" s="1021">
        <v>5378</v>
      </c>
      <c r="R16" s="1022" t="s">
        <v>213</v>
      </c>
      <c r="S16" s="1023">
        <f t="shared" si="1"/>
        <v>0</v>
      </c>
      <c r="T16" s="1012">
        <v>0</v>
      </c>
      <c r="U16" s="1046">
        <f t="shared" si="6"/>
        <v>0</v>
      </c>
      <c r="V16" s="1020">
        <f t="shared" si="7"/>
        <v>5757</v>
      </c>
      <c r="W16" s="1002">
        <f t="shared" si="2"/>
        <v>0</v>
      </c>
      <c r="X16" s="1026">
        <f t="shared" si="8"/>
        <v>0</v>
      </c>
      <c r="Y16" s="1019">
        <v>8.9571048496258143</v>
      </c>
      <c r="Z16" s="2083"/>
    </row>
    <row r="17" spans="1:27" s="661" customFormat="1" ht="20.25" customHeight="1">
      <c r="A17" s="615" t="s">
        <v>37</v>
      </c>
      <c r="B17" s="1020">
        <v>63738</v>
      </c>
      <c r="C17" s="1020">
        <v>0</v>
      </c>
      <c r="D17" s="1002">
        <v>0</v>
      </c>
      <c r="E17" s="1002">
        <f t="shared" si="0"/>
        <v>0</v>
      </c>
      <c r="F17" s="1002">
        <v>0</v>
      </c>
      <c r="G17" s="1021">
        <v>0</v>
      </c>
      <c r="H17" s="1022">
        <v>0</v>
      </c>
      <c r="I17" s="1023">
        <f t="shared" si="3"/>
        <v>0</v>
      </c>
      <c r="J17" s="1012">
        <v>0</v>
      </c>
      <c r="K17" s="1024">
        <f t="shared" si="9"/>
        <v>0</v>
      </c>
      <c r="L17" s="1014">
        <f t="shared" si="5"/>
        <v>6716</v>
      </c>
      <c r="M17" s="1014">
        <v>1309</v>
      </c>
      <c r="N17" s="1014">
        <v>628</v>
      </c>
      <c r="O17" s="1020">
        <v>4779</v>
      </c>
      <c r="P17" s="1002" t="s">
        <v>215</v>
      </c>
      <c r="Q17" s="1021">
        <v>461</v>
      </c>
      <c r="R17" s="1022" t="s">
        <v>213</v>
      </c>
      <c r="S17" s="1023">
        <f t="shared" si="1"/>
        <v>4318</v>
      </c>
      <c r="T17" s="1012">
        <v>0</v>
      </c>
      <c r="U17" s="1046">
        <f t="shared" si="6"/>
        <v>90.353630466624807</v>
      </c>
      <c r="V17" s="1020">
        <f t="shared" si="7"/>
        <v>4779</v>
      </c>
      <c r="W17" s="1002">
        <f t="shared" si="2"/>
        <v>4318</v>
      </c>
      <c r="X17" s="1026">
        <f t="shared" si="8"/>
        <v>90.353630466624807</v>
      </c>
      <c r="Y17" s="1019">
        <v>7.4978819542502118</v>
      </c>
      <c r="Z17" s="2083"/>
    </row>
    <row r="18" spans="1:27" s="661" customFormat="1" ht="20.25" customHeight="1" thickBot="1">
      <c r="A18" s="1027" t="s">
        <v>38</v>
      </c>
      <c r="B18" s="1028">
        <v>14734</v>
      </c>
      <c r="C18" s="1028">
        <v>0</v>
      </c>
      <c r="D18" s="1029">
        <v>0</v>
      </c>
      <c r="E18" s="1029">
        <f t="shared" si="0"/>
        <v>0</v>
      </c>
      <c r="F18" s="1029">
        <v>0</v>
      </c>
      <c r="G18" s="1030">
        <v>0</v>
      </c>
      <c r="H18" s="1037">
        <v>0</v>
      </c>
      <c r="I18" s="1032">
        <f t="shared" si="3"/>
        <v>0</v>
      </c>
      <c r="J18" s="1033">
        <v>0</v>
      </c>
      <c r="K18" s="1047">
        <f t="shared" si="9"/>
        <v>0</v>
      </c>
      <c r="L18" s="1036">
        <f>SUM(M18:O18)</f>
        <v>1154</v>
      </c>
      <c r="M18" s="1036">
        <v>1090</v>
      </c>
      <c r="N18" s="1036">
        <v>0</v>
      </c>
      <c r="O18" s="1028">
        <v>64</v>
      </c>
      <c r="P18" s="1029" t="s">
        <v>215</v>
      </c>
      <c r="Q18" s="1030">
        <v>64</v>
      </c>
      <c r="R18" s="1037" t="s">
        <v>213</v>
      </c>
      <c r="S18" s="1032">
        <f t="shared" si="1"/>
        <v>0</v>
      </c>
      <c r="T18" s="1033">
        <v>0</v>
      </c>
      <c r="U18" s="1038">
        <f t="shared" si="6"/>
        <v>0</v>
      </c>
      <c r="V18" s="1028">
        <f t="shared" si="7"/>
        <v>64</v>
      </c>
      <c r="W18" s="1029">
        <f t="shared" si="2"/>
        <v>0</v>
      </c>
      <c r="X18" s="1048">
        <f t="shared" si="8"/>
        <v>0</v>
      </c>
      <c r="Y18" s="1040">
        <v>0.43436948554364052</v>
      </c>
      <c r="Z18" s="2083"/>
    </row>
    <row r="19" spans="1:27" s="661" customFormat="1" ht="20.25" customHeight="1">
      <c r="A19" s="995" t="s">
        <v>39</v>
      </c>
      <c r="B19" s="996">
        <v>14597</v>
      </c>
      <c r="C19" s="996">
        <v>0</v>
      </c>
      <c r="D19" s="657">
        <v>56</v>
      </c>
      <c r="E19" s="657">
        <f t="shared" si="0"/>
        <v>56</v>
      </c>
      <c r="F19" s="657">
        <v>0</v>
      </c>
      <c r="G19" s="660" t="s">
        <v>215</v>
      </c>
      <c r="H19" s="1044">
        <v>587</v>
      </c>
      <c r="I19" s="656">
        <f t="shared" si="3"/>
        <v>643</v>
      </c>
      <c r="J19" s="1042">
        <v>0</v>
      </c>
      <c r="K19" s="1045">
        <f t="shared" si="9"/>
        <v>1148.2142857142858</v>
      </c>
      <c r="L19" s="1043">
        <f t="shared" si="5"/>
        <v>644</v>
      </c>
      <c r="M19" s="1043">
        <v>644</v>
      </c>
      <c r="N19" s="1043">
        <v>0</v>
      </c>
      <c r="O19" s="996">
        <v>0</v>
      </c>
      <c r="P19" s="657" t="s">
        <v>215</v>
      </c>
      <c r="Q19" s="660">
        <v>0</v>
      </c>
      <c r="R19" s="1044" t="s">
        <v>213</v>
      </c>
      <c r="S19" s="656">
        <f t="shared" si="1"/>
        <v>0</v>
      </c>
      <c r="T19" s="1042">
        <v>0</v>
      </c>
      <c r="U19" s="1024">
        <f t="shared" si="6"/>
        <v>0</v>
      </c>
      <c r="V19" s="996">
        <f>SUM(E19,O19)</f>
        <v>56</v>
      </c>
      <c r="W19" s="657">
        <f t="shared" si="2"/>
        <v>643</v>
      </c>
      <c r="X19" s="1049">
        <f t="shared" si="8"/>
        <v>1148.2142857142858</v>
      </c>
      <c r="Y19" s="1050">
        <v>0.38364047407001439</v>
      </c>
      <c r="Z19" s="2083"/>
    </row>
    <row r="20" spans="1:27" s="661" customFormat="1" ht="20.25" customHeight="1">
      <c r="A20" s="615" t="s">
        <v>40</v>
      </c>
      <c r="B20" s="1020">
        <v>46209</v>
      </c>
      <c r="C20" s="1020">
        <v>0</v>
      </c>
      <c r="D20" s="1002">
        <v>524</v>
      </c>
      <c r="E20" s="1002">
        <f t="shared" si="0"/>
        <v>524</v>
      </c>
      <c r="F20" s="1002">
        <v>0</v>
      </c>
      <c r="G20" s="1021">
        <v>524</v>
      </c>
      <c r="H20" s="1022">
        <v>0</v>
      </c>
      <c r="I20" s="1023">
        <f t="shared" si="3"/>
        <v>0</v>
      </c>
      <c r="J20" s="1012">
        <v>0</v>
      </c>
      <c r="K20" s="1024">
        <f t="shared" si="9"/>
        <v>0</v>
      </c>
      <c r="L20" s="1014">
        <f t="shared" si="5"/>
        <v>3470</v>
      </c>
      <c r="M20" s="1014">
        <v>1716</v>
      </c>
      <c r="N20" s="1014">
        <v>0</v>
      </c>
      <c r="O20" s="1020">
        <v>1754</v>
      </c>
      <c r="P20" s="1002" t="s">
        <v>215</v>
      </c>
      <c r="Q20" s="1021">
        <v>66</v>
      </c>
      <c r="R20" s="1022" t="s">
        <v>213</v>
      </c>
      <c r="S20" s="1020">
        <f t="shared" si="1"/>
        <v>1688</v>
      </c>
      <c r="T20" s="1002">
        <v>1688</v>
      </c>
      <c r="U20" s="1046">
        <f t="shared" si="6"/>
        <v>96.237172177879131</v>
      </c>
      <c r="V20" s="1020">
        <f t="shared" si="7"/>
        <v>2278</v>
      </c>
      <c r="W20" s="1002">
        <f t="shared" si="2"/>
        <v>1688</v>
      </c>
      <c r="X20" s="1026">
        <f t="shared" si="8"/>
        <v>74.10008779631255</v>
      </c>
      <c r="Y20" s="1019">
        <v>4.9297755848427798</v>
      </c>
      <c r="Z20" s="2083"/>
    </row>
    <row r="21" spans="1:27" s="661" customFormat="1" ht="20.25" customHeight="1">
      <c r="A21" s="615" t="s">
        <v>41</v>
      </c>
      <c r="B21" s="1020">
        <v>67303</v>
      </c>
      <c r="C21" s="1020">
        <v>0</v>
      </c>
      <c r="D21" s="1002">
        <v>0</v>
      </c>
      <c r="E21" s="1002">
        <f t="shared" si="0"/>
        <v>0</v>
      </c>
      <c r="F21" s="1002">
        <v>0</v>
      </c>
      <c r="G21" s="1021">
        <v>0</v>
      </c>
      <c r="H21" s="1022">
        <v>0</v>
      </c>
      <c r="I21" s="1023">
        <f t="shared" si="3"/>
        <v>0</v>
      </c>
      <c r="J21" s="1012">
        <v>0</v>
      </c>
      <c r="K21" s="1024">
        <f t="shared" si="9"/>
        <v>0</v>
      </c>
      <c r="L21" s="1014">
        <f t="shared" si="5"/>
        <v>5084</v>
      </c>
      <c r="M21" s="1014">
        <v>0</v>
      </c>
      <c r="N21" s="1014">
        <v>0</v>
      </c>
      <c r="O21" s="1020">
        <v>5084</v>
      </c>
      <c r="P21" s="1002" t="s">
        <v>215</v>
      </c>
      <c r="Q21" s="1021">
        <v>5084</v>
      </c>
      <c r="R21" s="1022" t="s">
        <v>213</v>
      </c>
      <c r="S21" s="1023">
        <f t="shared" si="1"/>
        <v>0</v>
      </c>
      <c r="T21" s="1012">
        <v>0</v>
      </c>
      <c r="U21" s="1046">
        <f t="shared" si="6"/>
        <v>0</v>
      </c>
      <c r="V21" s="1020">
        <f t="shared" si="7"/>
        <v>5084</v>
      </c>
      <c r="W21" s="1002">
        <f t="shared" si="2"/>
        <v>0</v>
      </c>
      <c r="X21" s="1026">
        <f t="shared" si="8"/>
        <v>0</v>
      </c>
      <c r="Y21" s="1019">
        <v>7.5538980431778677</v>
      </c>
      <c r="Z21" s="2083"/>
    </row>
    <row r="22" spans="1:27" s="661" customFormat="1" ht="20.25" customHeight="1">
      <c r="A22" s="615" t="s">
        <v>42</v>
      </c>
      <c r="B22" s="1020">
        <v>66182</v>
      </c>
      <c r="C22" s="1020">
        <v>0</v>
      </c>
      <c r="D22" s="1002">
        <v>0</v>
      </c>
      <c r="E22" s="1002">
        <f t="shared" si="0"/>
        <v>0</v>
      </c>
      <c r="F22" s="1002">
        <v>0</v>
      </c>
      <c r="G22" s="1021">
        <v>0</v>
      </c>
      <c r="H22" s="1022">
        <v>0</v>
      </c>
      <c r="I22" s="1023">
        <f t="shared" si="3"/>
        <v>0</v>
      </c>
      <c r="J22" s="1012">
        <v>0</v>
      </c>
      <c r="K22" s="1024">
        <f t="shared" si="9"/>
        <v>0</v>
      </c>
      <c r="L22" s="1014">
        <f t="shared" si="5"/>
        <v>6494</v>
      </c>
      <c r="M22" s="1014">
        <v>4092</v>
      </c>
      <c r="N22" s="1014">
        <v>1808</v>
      </c>
      <c r="O22" s="1020">
        <v>594</v>
      </c>
      <c r="P22" s="1002" t="s">
        <v>215</v>
      </c>
      <c r="Q22" s="1021">
        <v>594</v>
      </c>
      <c r="R22" s="1022" t="s">
        <v>213</v>
      </c>
      <c r="S22" s="1023">
        <f t="shared" si="1"/>
        <v>0</v>
      </c>
      <c r="T22" s="1012">
        <v>0</v>
      </c>
      <c r="U22" s="1046">
        <f t="shared" si="6"/>
        <v>0</v>
      </c>
      <c r="V22" s="1020">
        <f t="shared" si="7"/>
        <v>594</v>
      </c>
      <c r="W22" s="1002">
        <f t="shared" si="2"/>
        <v>0</v>
      </c>
      <c r="X22" s="1026">
        <f t="shared" si="8"/>
        <v>0</v>
      </c>
      <c r="Y22" s="1019">
        <v>0.89752500679943192</v>
      </c>
      <c r="Z22" s="2083"/>
    </row>
    <row r="23" spans="1:27" s="661" customFormat="1" ht="20.25" customHeight="1" thickBot="1">
      <c r="A23" s="1027" t="s">
        <v>43</v>
      </c>
      <c r="B23" s="1028">
        <v>26642</v>
      </c>
      <c r="C23" s="1028">
        <v>0</v>
      </c>
      <c r="D23" s="1029">
        <v>285</v>
      </c>
      <c r="E23" s="1029">
        <f t="shared" si="0"/>
        <v>285</v>
      </c>
      <c r="F23" s="1029">
        <v>0</v>
      </c>
      <c r="G23" s="1030">
        <v>285</v>
      </c>
      <c r="H23" s="1037">
        <v>0</v>
      </c>
      <c r="I23" s="1032">
        <f t="shared" si="3"/>
        <v>0</v>
      </c>
      <c r="J23" s="1033">
        <v>0</v>
      </c>
      <c r="K23" s="1034">
        <f t="shared" si="9"/>
        <v>0</v>
      </c>
      <c r="L23" s="1035">
        <f t="shared" si="5"/>
        <v>2370</v>
      </c>
      <c r="M23" s="1035">
        <v>1172</v>
      </c>
      <c r="N23" s="1036">
        <v>0</v>
      </c>
      <c r="O23" s="1028">
        <v>1198</v>
      </c>
      <c r="P23" s="1029" t="s">
        <v>215</v>
      </c>
      <c r="Q23" s="1030">
        <v>45</v>
      </c>
      <c r="R23" s="1037" t="s">
        <v>213</v>
      </c>
      <c r="S23" s="1032">
        <f t="shared" si="1"/>
        <v>1153</v>
      </c>
      <c r="T23" s="1033">
        <v>1153</v>
      </c>
      <c r="U23" s="1038">
        <f t="shared" si="6"/>
        <v>96.243739565943244</v>
      </c>
      <c r="V23" s="1051">
        <f t="shared" si="7"/>
        <v>1483</v>
      </c>
      <c r="W23" s="1052">
        <f t="shared" si="2"/>
        <v>1153</v>
      </c>
      <c r="X23" s="1053">
        <f t="shared" si="8"/>
        <v>77.747808496291299</v>
      </c>
      <c r="Y23" s="1054">
        <v>5.5663989190000747</v>
      </c>
      <c r="Z23" s="2083"/>
    </row>
    <row r="24" spans="1:27" s="661" customFormat="1" ht="20.25" customHeight="1">
      <c r="A24" s="995" t="s">
        <v>44</v>
      </c>
      <c r="B24" s="996">
        <v>36309</v>
      </c>
      <c r="C24" s="996">
        <v>0</v>
      </c>
      <c r="D24" s="657">
        <v>0</v>
      </c>
      <c r="E24" s="657">
        <f t="shared" si="0"/>
        <v>0</v>
      </c>
      <c r="F24" s="657">
        <v>0</v>
      </c>
      <c r="G24" s="660">
        <v>0</v>
      </c>
      <c r="H24" s="1044">
        <v>0</v>
      </c>
      <c r="I24" s="656">
        <f t="shared" si="3"/>
        <v>0</v>
      </c>
      <c r="J24" s="1042">
        <v>0</v>
      </c>
      <c r="K24" s="1024">
        <f t="shared" si="9"/>
        <v>0</v>
      </c>
      <c r="L24" s="1000">
        <f t="shared" si="5"/>
        <v>3039</v>
      </c>
      <c r="M24" s="1000">
        <v>2374</v>
      </c>
      <c r="N24" s="1043">
        <v>419</v>
      </c>
      <c r="O24" s="996">
        <v>246</v>
      </c>
      <c r="P24" s="657" t="s">
        <v>215</v>
      </c>
      <c r="Q24" s="660">
        <v>246</v>
      </c>
      <c r="R24" s="1044" t="s">
        <v>213</v>
      </c>
      <c r="S24" s="656">
        <f t="shared" si="1"/>
        <v>0</v>
      </c>
      <c r="T24" s="1042">
        <v>0</v>
      </c>
      <c r="U24" s="1055">
        <f t="shared" si="6"/>
        <v>0</v>
      </c>
      <c r="V24" s="1001">
        <f t="shared" si="7"/>
        <v>246</v>
      </c>
      <c r="W24" s="646">
        <f t="shared" si="2"/>
        <v>0</v>
      </c>
      <c r="X24" s="1005">
        <f t="shared" si="8"/>
        <v>0</v>
      </c>
      <c r="Y24" s="1006">
        <v>0.67751797075105347</v>
      </c>
      <c r="Z24" s="2083"/>
    </row>
    <row r="25" spans="1:27" s="661" customFormat="1" ht="20.25" customHeight="1">
      <c r="A25" s="615" t="s">
        <v>45</v>
      </c>
      <c r="B25" s="1020">
        <v>32403</v>
      </c>
      <c r="C25" s="1020">
        <v>0</v>
      </c>
      <c r="D25" s="1002">
        <v>0</v>
      </c>
      <c r="E25" s="1002">
        <f t="shared" si="0"/>
        <v>0</v>
      </c>
      <c r="F25" s="1002">
        <v>0</v>
      </c>
      <c r="G25" s="1021">
        <v>0</v>
      </c>
      <c r="H25" s="1022">
        <v>0</v>
      </c>
      <c r="I25" s="1023">
        <f t="shared" si="3"/>
        <v>0</v>
      </c>
      <c r="J25" s="1012">
        <v>0</v>
      </c>
      <c r="K25" s="1024">
        <f t="shared" si="9"/>
        <v>0</v>
      </c>
      <c r="L25" s="1014">
        <f t="shared" si="5"/>
        <v>2845</v>
      </c>
      <c r="M25" s="1014">
        <v>2222</v>
      </c>
      <c r="N25" s="1014">
        <v>392</v>
      </c>
      <c r="O25" s="1020">
        <v>231</v>
      </c>
      <c r="P25" s="1002" t="s">
        <v>215</v>
      </c>
      <c r="Q25" s="1021">
        <v>231</v>
      </c>
      <c r="R25" s="1022" t="s">
        <v>213</v>
      </c>
      <c r="S25" s="1023">
        <f t="shared" si="1"/>
        <v>0</v>
      </c>
      <c r="T25" s="1012">
        <v>0</v>
      </c>
      <c r="U25" s="1046">
        <f t="shared" si="6"/>
        <v>0</v>
      </c>
      <c r="V25" s="1020">
        <f t="shared" si="7"/>
        <v>231</v>
      </c>
      <c r="W25" s="1002">
        <f t="shared" si="2"/>
        <v>0</v>
      </c>
      <c r="X25" s="1026">
        <f t="shared" si="8"/>
        <v>0</v>
      </c>
      <c r="Y25" s="1019">
        <v>0.71289695398574204</v>
      </c>
      <c r="Z25" s="2083"/>
    </row>
    <row r="26" spans="1:27" s="661" customFormat="1" ht="20.25" customHeight="1">
      <c r="A26" s="615" t="s">
        <v>46</v>
      </c>
      <c r="B26" s="1020">
        <v>12397</v>
      </c>
      <c r="C26" s="1020">
        <v>98</v>
      </c>
      <c r="D26" s="1002">
        <v>44</v>
      </c>
      <c r="E26" s="1002">
        <f t="shared" si="0"/>
        <v>142</v>
      </c>
      <c r="F26" s="1002">
        <v>0</v>
      </c>
      <c r="G26" s="1021">
        <v>0</v>
      </c>
      <c r="H26" s="1022">
        <v>0</v>
      </c>
      <c r="I26" s="1023">
        <f t="shared" si="3"/>
        <v>142</v>
      </c>
      <c r="J26" s="1012">
        <v>0</v>
      </c>
      <c r="K26" s="1024">
        <f t="shared" si="9"/>
        <v>100</v>
      </c>
      <c r="L26" s="1014">
        <f t="shared" si="5"/>
        <v>646</v>
      </c>
      <c r="M26" s="1014">
        <v>9</v>
      </c>
      <c r="N26" s="1014">
        <v>0</v>
      </c>
      <c r="O26" s="1020">
        <v>637</v>
      </c>
      <c r="P26" s="1002" t="s">
        <v>215</v>
      </c>
      <c r="Q26" s="1021">
        <v>0</v>
      </c>
      <c r="R26" s="1022" t="s">
        <v>213</v>
      </c>
      <c r="S26" s="1023">
        <f t="shared" si="1"/>
        <v>637</v>
      </c>
      <c r="T26" s="1012">
        <v>0</v>
      </c>
      <c r="U26" s="1046">
        <f t="shared" si="6"/>
        <v>100</v>
      </c>
      <c r="V26" s="1020">
        <f t="shared" si="7"/>
        <v>779</v>
      </c>
      <c r="W26" s="1002">
        <f>SUM(I26,S26)</f>
        <v>779</v>
      </c>
      <c r="X26" s="1026">
        <f t="shared" si="8"/>
        <v>100</v>
      </c>
      <c r="Y26" s="1019">
        <v>6.2837783334677741</v>
      </c>
      <c r="Z26" s="2083"/>
    </row>
    <row r="27" spans="1:27" s="661" customFormat="1" ht="20.25" customHeight="1" thickBot="1">
      <c r="A27" s="1056" t="s">
        <v>47</v>
      </c>
      <c r="B27" s="1051">
        <v>22618</v>
      </c>
      <c r="C27" s="1051">
        <v>0</v>
      </c>
      <c r="D27" s="1052">
        <v>0</v>
      </c>
      <c r="E27" s="1002">
        <f>SUM(C27:D27)</f>
        <v>0</v>
      </c>
      <c r="F27" s="1052">
        <v>0</v>
      </c>
      <c r="G27" s="1057">
        <v>0</v>
      </c>
      <c r="H27" s="1058">
        <v>0</v>
      </c>
      <c r="I27" s="1023">
        <f t="shared" si="3"/>
        <v>0</v>
      </c>
      <c r="J27" s="1059">
        <v>0</v>
      </c>
      <c r="K27" s="1024">
        <f t="shared" si="9"/>
        <v>0</v>
      </c>
      <c r="L27" s="1036">
        <f t="shared" si="5"/>
        <v>2033</v>
      </c>
      <c r="M27" s="1036">
        <v>1587</v>
      </c>
      <c r="N27" s="1035">
        <v>281</v>
      </c>
      <c r="O27" s="1020">
        <v>165</v>
      </c>
      <c r="P27" s="1002" t="s">
        <v>215</v>
      </c>
      <c r="Q27" s="1057">
        <v>165</v>
      </c>
      <c r="R27" s="1058" t="s">
        <v>213</v>
      </c>
      <c r="S27" s="1023">
        <f t="shared" si="1"/>
        <v>0</v>
      </c>
      <c r="T27" s="1059">
        <v>0</v>
      </c>
      <c r="U27" s="1046">
        <f t="shared" si="6"/>
        <v>0</v>
      </c>
      <c r="V27" s="1028">
        <f t="shared" si="7"/>
        <v>165</v>
      </c>
      <c r="W27" s="1029">
        <f t="shared" si="2"/>
        <v>0</v>
      </c>
      <c r="X27" s="1048">
        <f t="shared" si="8"/>
        <v>0</v>
      </c>
      <c r="Y27" s="1040">
        <v>0.72950747192501542</v>
      </c>
      <c r="Z27" s="2083"/>
    </row>
    <row r="28" spans="1:27" s="661" customFormat="1" ht="20.25" customHeight="1" thickBot="1">
      <c r="A28" s="1060" t="s">
        <v>48</v>
      </c>
      <c r="B28" s="1061">
        <f>SUM(B9:B27)</f>
        <v>2374211</v>
      </c>
      <c r="C28" s="1061">
        <v>3195</v>
      </c>
      <c r="D28" s="1062">
        <v>2357</v>
      </c>
      <c r="E28" s="1062">
        <f t="shared" si="0"/>
        <v>5552</v>
      </c>
      <c r="F28" s="1062">
        <v>587</v>
      </c>
      <c r="G28" s="1063">
        <v>1235</v>
      </c>
      <c r="H28" s="1064">
        <f>IF(SUM(H9:H27)=0,"-",SUM(H9:H27))</f>
        <v>707</v>
      </c>
      <c r="I28" s="1065">
        <f>E28-SUM(F28:G28)+H28</f>
        <v>4437</v>
      </c>
      <c r="J28" s="1064">
        <v>0</v>
      </c>
      <c r="K28" s="1066">
        <f t="shared" ref="K28:K44" si="10">I28/E28*100</f>
        <v>79.9171469740634</v>
      </c>
      <c r="L28" s="1015">
        <f>SUM(L9:L27)</f>
        <v>256212</v>
      </c>
      <c r="M28" s="1015">
        <f>SUM(M9:M27)</f>
        <v>42099</v>
      </c>
      <c r="N28" s="1067">
        <f>SUM(N9:N27)</f>
        <v>11674</v>
      </c>
      <c r="O28" s="1061">
        <f>L28-M28-N28</f>
        <v>202439</v>
      </c>
      <c r="P28" s="1062" t="s">
        <v>215</v>
      </c>
      <c r="Q28" s="1063">
        <f>SUM(Q9:Q27)</f>
        <v>12334</v>
      </c>
      <c r="R28" s="1067" t="s">
        <v>213</v>
      </c>
      <c r="S28" s="1065">
        <f>O28-SUM(P28:Q28)</f>
        <v>190105</v>
      </c>
      <c r="T28" s="1064">
        <v>2841</v>
      </c>
      <c r="U28" s="1068">
        <f t="shared" ref="U28:U44" si="11">S28/O28*100</f>
        <v>93.907300470759097</v>
      </c>
      <c r="V28" s="1061">
        <f>E28+O28</f>
        <v>207991</v>
      </c>
      <c r="W28" s="1062">
        <f>I28+S28</f>
        <v>194542</v>
      </c>
      <c r="X28" s="1069">
        <f t="shared" ref="X28:X44" si="12">W28/V28*100</f>
        <v>93.533854830257084</v>
      </c>
      <c r="Y28" s="1070">
        <v>8.7604260952375341</v>
      </c>
      <c r="Z28" s="2083"/>
      <c r="AA28" s="655"/>
    </row>
    <row r="29" spans="1:27" s="661" customFormat="1" ht="20.25" customHeight="1">
      <c r="A29" s="995" t="s">
        <v>49</v>
      </c>
      <c r="B29" s="1051">
        <v>8987</v>
      </c>
      <c r="C29" s="1051">
        <v>0</v>
      </c>
      <c r="D29" s="1052">
        <v>25</v>
      </c>
      <c r="E29" s="1002">
        <f>SUM(C29:D29)</f>
        <v>25</v>
      </c>
      <c r="F29" s="657">
        <v>0</v>
      </c>
      <c r="G29" s="657">
        <v>25</v>
      </c>
      <c r="H29" s="1044">
        <v>0</v>
      </c>
      <c r="I29" s="656">
        <f t="shared" ref="I29:I42" si="13">E29-SUM(F29:G29)+H29</f>
        <v>0</v>
      </c>
      <c r="J29" s="1012">
        <v>0</v>
      </c>
      <c r="K29" s="1024">
        <f t="shared" si="9"/>
        <v>0</v>
      </c>
      <c r="L29" s="1000">
        <f t="shared" si="5"/>
        <v>575</v>
      </c>
      <c r="M29" s="1000">
        <v>529</v>
      </c>
      <c r="N29" s="1043">
        <v>0</v>
      </c>
      <c r="O29" s="996">
        <v>46</v>
      </c>
      <c r="P29" s="657" t="s">
        <v>215</v>
      </c>
      <c r="Q29" s="1071">
        <v>46</v>
      </c>
      <c r="R29" s="1044" t="s">
        <v>213</v>
      </c>
      <c r="S29" s="656">
        <f t="shared" ref="S29:S42" si="14">SUM(O29,R29)-SUM(P29:Q29)</f>
        <v>0</v>
      </c>
      <c r="T29" s="1012">
        <v>0</v>
      </c>
      <c r="U29" s="1055">
        <f t="shared" si="6"/>
        <v>0</v>
      </c>
      <c r="V29" s="1001">
        <f t="shared" ref="V29:V42" si="15">SUM(E29,O29)</f>
        <v>71</v>
      </c>
      <c r="W29" s="646">
        <f t="shared" ref="W29:W42" si="16">SUM(I29,S29)</f>
        <v>0</v>
      </c>
      <c r="X29" s="1005">
        <f t="shared" si="8"/>
        <v>0</v>
      </c>
      <c r="Y29" s="1006">
        <v>0.79003004339601657</v>
      </c>
      <c r="Z29" s="2083"/>
    </row>
    <row r="30" spans="1:27" s="661" customFormat="1" ht="20.25" customHeight="1">
      <c r="A30" s="615" t="s">
        <v>50</v>
      </c>
      <c r="B30" s="1020">
        <v>12959</v>
      </c>
      <c r="C30" s="1020">
        <v>0</v>
      </c>
      <c r="D30" s="1002">
        <v>0</v>
      </c>
      <c r="E30" s="1002">
        <f t="shared" ref="E30:E42" si="17">SUM(C30:D30)</f>
        <v>0</v>
      </c>
      <c r="F30" s="1072">
        <v>0</v>
      </c>
      <c r="G30" s="1072">
        <v>0</v>
      </c>
      <c r="H30" s="1073">
        <v>0</v>
      </c>
      <c r="I30" s="1074">
        <f t="shared" si="13"/>
        <v>0</v>
      </c>
      <c r="J30" s="1012">
        <v>0</v>
      </c>
      <c r="K30" s="1024">
        <f t="shared" si="9"/>
        <v>0</v>
      </c>
      <c r="L30" s="1014">
        <f t="shared" si="5"/>
        <v>1631</v>
      </c>
      <c r="M30" s="1014">
        <v>1194</v>
      </c>
      <c r="N30" s="1014">
        <v>0</v>
      </c>
      <c r="O30" s="1020">
        <v>437</v>
      </c>
      <c r="P30" s="1002" t="s">
        <v>215</v>
      </c>
      <c r="Q30" s="1021">
        <v>437</v>
      </c>
      <c r="R30" s="1022" t="s">
        <v>213</v>
      </c>
      <c r="S30" s="1023">
        <f t="shared" si="14"/>
        <v>0</v>
      </c>
      <c r="T30" s="1012">
        <v>0</v>
      </c>
      <c r="U30" s="1046">
        <f t="shared" si="6"/>
        <v>0</v>
      </c>
      <c r="V30" s="1020">
        <f t="shared" si="15"/>
        <v>437</v>
      </c>
      <c r="W30" s="1002">
        <f t="shared" si="16"/>
        <v>0</v>
      </c>
      <c r="X30" s="1026">
        <f t="shared" si="8"/>
        <v>0</v>
      </c>
      <c r="Y30" s="1019">
        <v>3.3721737788409598</v>
      </c>
      <c r="Z30" s="2083"/>
    </row>
    <row r="31" spans="1:27" s="661" customFormat="1" ht="20.25" customHeight="1">
      <c r="A31" s="615" t="s">
        <v>51</v>
      </c>
      <c r="B31" s="1020">
        <v>9997</v>
      </c>
      <c r="C31" s="1020">
        <v>0</v>
      </c>
      <c r="D31" s="1002">
        <v>62</v>
      </c>
      <c r="E31" s="1002">
        <f t="shared" si="17"/>
        <v>62</v>
      </c>
      <c r="F31" s="1072">
        <v>60</v>
      </c>
      <c r="G31" s="1072">
        <v>2</v>
      </c>
      <c r="H31" s="1073">
        <v>0</v>
      </c>
      <c r="I31" s="1074">
        <f t="shared" si="13"/>
        <v>0</v>
      </c>
      <c r="J31" s="1012">
        <v>0</v>
      </c>
      <c r="K31" s="1024">
        <f t="shared" si="9"/>
        <v>0</v>
      </c>
      <c r="L31" s="1014">
        <f t="shared" si="5"/>
        <v>484</v>
      </c>
      <c r="M31" s="1014">
        <v>484</v>
      </c>
      <c r="N31" s="1014">
        <v>0</v>
      </c>
      <c r="O31" s="1020">
        <v>0</v>
      </c>
      <c r="P31" s="1002" t="s">
        <v>215</v>
      </c>
      <c r="Q31" s="1021">
        <v>0</v>
      </c>
      <c r="R31" s="1022" t="s">
        <v>213</v>
      </c>
      <c r="S31" s="1023">
        <f t="shared" si="14"/>
        <v>0</v>
      </c>
      <c r="T31" s="1012">
        <v>0</v>
      </c>
      <c r="U31" s="1046">
        <f t="shared" si="6"/>
        <v>0</v>
      </c>
      <c r="V31" s="1020">
        <f t="shared" si="15"/>
        <v>62</v>
      </c>
      <c r="W31" s="1002">
        <f t="shared" si="16"/>
        <v>0</v>
      </c>
      <c r="X31" s="1026">
        <f t="shared" si="8"/>
        <v>0</v>
      </c>
      <c r="Y31" s="1019">
        <v>0.62018605581674502</v>
      </c>
      <c r="Z31" s="2083"/>
    </row>
    <row r="32" spans="1:27" s="661" customFormat="1" ht="20.25" customHeight="1" thickBot="1">
      <c r="A32" s="1027" t="s">
        <v>52</v>
      </c>
      <c r="B32" s="1028">
        <v>7823</v>
      </c>
      <c r="C32" s="1028">
        <v>0</v>
      </c>
      <c r="D32" s="1029">
        <v>61</v>
      </c>
      <c r="E32" s="1052">
        <f t="shared" si="17"/>
        <v>61</v>
      </c>
      <c r="F32" s="1075">
        <v>61</v>
      </c>
      <c r="G32" s="1075">
        <v>0</v>
      </c>
      <c r="H32" s="1076">
        <v>0</v>
      </c>
      <c r="I32" s="1077">
        <f t="shared" si="13"/>
        <v>0</v>
      </c>
      <c r="J32" s="1059">
        <v>0</v>
      </c>
      <c r="K32" s="1078">
        <f t="shared" si="9"/>
        <v>0</v>
      </c>
      <c r="L32" s="1036">
        <f t="shared" si="5"/>
        <v>340</v>
      </c>
      <c r="M32" s="1036">
        <v>340</v>
      </c>
      <c r="N32" s="1035">
        <v>0</v>
      </c>
      <c r="O32" s="1051">
        <v>0</v>
      </c>
      <c r="P32" s="1052" t="s">
        <v>215</v>
      </c>
      <c r="Q32" s="1057">
        <v>0</v>
      </c>
      <c r="R32" s="1058" t="s">
        <v>213</v>
      </c>
      <c r="S32" s="1079">
        <f t="shared" si="14"/>
        <v>0</v>
      </c>
      <c r="T32" s="1059">
        <v>0</v>
      </c>
      <c r="U32" s="1080">
        <f t="shared" si="6"/>
        <v>0</v>
      </c>
      <c r="V32" s="1028">
        <f t="shared" si="15"/>
        <v>61</v>
      </c>
      <c r="W32" s="1029">
        <f t="shared" si="16"/>
        <v>0</v>
      </c>
      <c r="X32" s="1048">
        <f t="shared" si="8"/>
        <v>0</v>
      </c>
      <c r="Y32" s="1040">
        <v>0.77975201329413268</v>
      </c>
      <c r="Z32" s="2083"/>
    </row>
    <row r="33" spans="1:27" s="661" customFormat="1" ht="20.25" customHeight="1">
      <c r="A33" s="995" t="s">
        <v>53</v>
      </c>
      <c r="B33" s="996">
        <v>2988</v>
      </c>
      <c r="C33" s="996">
        <v>0</v>
      </c>
      <c r="D33" s="657">
        <v>22</v>
      </c>
      <c r="E33" s="646">
        <f t="shared" si="17"/>
        <v>22</v>
      </c>
      <c r="F33" s="1081">
        <v>0</v>
      </c>
      <c r="G33" s="1081">
        <v>0</v>
      </c>
      <c r="H33" s="1082">
        <v>0</v>
      </c>
      <c r="I33" s="1083">
        <f t="shared" si="13"/>
        <v>22</v>
      </c>
      <c r="J33" s="998">
        <v>22</v>
      </c>
      <c r="K33" s="999">
        <f t="shared" si="9"/>
        <v>100</v>
      </c>
      <c r="L33" s="1043">
        <f t="shared" si="5"/>
        <v>215</v>
      </c>
      <c r="M33" s="1043">
        <v>37</v>
      </c>
      <c r="N33" s="1000">
        <v>9</v>
      </c>
      <c r="O33" s="1001">
        <v>169</v>
      </c>
      <c r="P33" s="646" t="s">
        <v>215</v>
      </c>
      <c r="Q33" s="649">
        <v>70</v>
      </c>
      <c r="R33" s="997" t="s">
        <v>213</v>
      </c>
      <c r="S33" s="645">
        <f t="shared" si="14"/>
        <v>99</v>
      </c>
      <c r="T33" s="998">
        <v>99</v>
      </c>
      <c r="U33" s="1004">
        <f t="shared" si="6"/>
        <v>58.57988165680473</v>
      </c>
      <c r="V33" s="1001">
        <f t="shared" si="15"/>
        <v>191</v>
      </c>
      <c r="W33" s="646">
        <f t="shared" si="16"/>
        <v>121</v>
      </c>
      <c r="X33" s="1005">
        <f t="shared" si="8"/>
        <v>63.350785340314133</v>
      </c>
      <c r="Y33" s="1006">
        <v>6.3922356091030794</v>
      </c>
      <c r="Z33" s="2083"/>
    </row>
    <row r="34" spans="1:27" s="661" customFormat="1" ht="20.25" customHeight="1">
      <c r="A34" s="615" t="s">
        <v>54</v>
      </c>
      <c r="B34" s="1020">
        <v>5187</v>
      </c>
      <c r="C34" s="1020">
        <v>0</v>
      </c>
      <c r="D34" s="1002">
        <v>42</v>
      </c>
      <c r="E34" s="1002">
        <f t="shared" si="17"/>
        <v>42</v>
      </c>
      <c r="F34" s="1072">
        <v>0</v>
      </c>
      <c r="G34" s="1072">
        <v>0</v>
      </c>
      <c r="H34" s="1073">
        <v>0</v>
      </c>
      <c r="I34" s="1074">
        <f t="shared" si="13"/>
        <v>42</v>
      </c>
      <c r="J34" s="1012">
        <v>42</v>
      </c>
      <c r="K34" s="1024">
        <f t="shared" si="9"/>
        <v>100</v>
      </c>
      <c r="L34" s="1014">
        <f t="shared" si="5"/>
        <v>349</v>
      </c>
      <c r="M34" s="1014">
        <v>60</v>
      </c>
      <c r="N34" s="1014">
        <v>13</v>
      </c>
      <c r="O34" s="1020">
        <v>276</v>
      </c>
      <c r="P34" s="1002" t="s">
        <v>215</v>
      </c>
      <c r="Q34" s="1021">
        <v>115</v>
      </c>
      <c r="R34" s="1022" t="s">
        <v>213</v>
      </c>
      <c r="S34" s="1023">
        <f t="shared" si="14"/>
        <v>161</v>
      </c>
      <c r="T34" s="1012">
        <v>161</v>
      </c>
      <c r="U34" s="1046">
        <f t="shared" si="6"/>
        <v>58.333333333333336</v>
      </c>
      <c r="V34" s="1020">
        <f t="shared" si="15"/>
        <v>318</v>
      </c>
      <c r="W34" s="1002">
        <f t="shared" si="16"/>
        <v>203</v>
      </c>
      <c r="X34" s="1026">
        <f t="shared" si="8"/>
        <v>63.836477987421382</v>
      </c>
      <c r="Y34" s="1019">
        <v>6.1307113938692881</v>
      </c>
      <c r="Z34" s="2083"/>
    </row>
    <row r="35" spans="1:27" s="661" customFormat="1" ht="20.25" customHeight="1">
      <c r="A35" s="615" t="s">
        <v>55</v>
      </c>
      <c r="B35" s="1020">
        <v>3149</v>
      </c>
      <c r="C35" s="1020">
        <v>0</v>
      </c>
      <c r="D35" s="1002">
        <v>27</v>
      </c>
      <c r="E35" s="1002">
        <f t="shared" si="17"/>
        <v>27</v>
      </c>
      <c r="F35" s="1072">
        <v>0</v>
      </c>
      <c r="G35" s="1072">
        <v>0</v>
      </c>
      <c r="H35" s="1073">
        <v>0</v>
      </c>
      <c r="I35" s="1074">
        <f t="shared" si="13"/>
        <v>27</v>
      </c>
      <c r="J35" s="1012">
        <v>27</v>
      </c>
      <c r="K35" s="1024">
        <f t="shared" si="9"/>
        <v>100</v>
      </c>
      <c r="L35" s="1014">
        <f t="shared" si="5"/>
        <v>210</v>
      </c>
      <c r="M35" s="1014">
        <v>35</v>
      </c>
      <c r="N35" s="1014">
        <v>9</v>
      </c>
      <c r="O35" s="1020">
        <v>166</v>
      </c>
      <c r="P35" s="1002" t="s">
        <v>215</v>
      </c>
      <c r="Q35" s="1021">
        <v>69</v>
      </c>
      <c r="R35" s="1022" t="s">
        <v>213</v>
      </c>
      <c r="S35" s="1023">
        <f t="shared" si="14"/>
        <v>97</v>
      </c>
      <c r="T35" s="1012">
        <v>97</v>
      </c>
      <c r="U35" s="1046">
        <f t="shared" si="6"/>
        <v>58.433734939759042</v>
      </c>
      <c r="V35" s="1020">
        <f t="shared" si="15"/>
        <v>193</v>
      </c>
      <c r="W35" s="1002">
        <f t="shared" si="16"/>
        <v>124</v>
      </c>
      <c r="X35" s="1026">
        <f t="shared" si="8"/>
        <v>64.248704663212436</v>
      </c>
      <c r="Y35" s="1019">
        <v>6.128929818990156</v>
      </c>
      <c r="Z35" s="2083"/>
    </row>
    <row r="36" spans="1:27" s="661" customFormat="1" ht="20.25" customHeight="1">
      <c r="A36" s="615" t="s">
        <v>56</v>
      </c>
      <c r="B36" s="1020">
        <v>3339</v>
      </c>
      <c r="C36" s="1020">
        <v>0</v>
      </c>
      <c r="D36" s="1002">
        <v>57</v>
      </c>
      <c r="E36" s="1002">
        <f t="shared" si="17"/>
        <v>57</v>
      </c>
      <c r="F36" s="1072">
        <v>0</v>
      </c>
      <c r="G36" s="1072">
        <v>57</v>
      </c>
      <c r="H36" s="1022">
        <v>0</v>
      </c>
      <c r="I36" s="1023">
        <f t="shared" si="13"/>
        <v>0</v>
      </c>
      <c r="J36" s="1012">
        <v>0</v>
      </c>
      <c r="K36" s="1024">
        <f t="shared" si="9"/>
        <v>0</v>
      </c>
      <c r="L36" s="1014">
        <f t="shared" si="5"/>
        <v>284</v>
      </c>
      <c r="M36" s="1014">
        <v>6</v>
      </c>
      <c r="N36" s="1014">
        <v>0</v>
      </c>
      <c r="O36" s="1020">
        <v>278</v>
      </c>
      <c r="P36" s="1002" t="s">
        <v>215</v>
      </c>
      <c r="Q36" s="1021">
        <v>278</v>
      </c>
      <c r="R36" s="1022" t="s">
        <v>213</v>
      </c>
      <c r="S36" s="1023">
        <f t="shared" si="14"/>
        <v>0</v>
      </c>
      <c r="T36" s="1012">
        <v>0</v>
      </c>
      <c r="U36" s="1046">
        <f t="shared" si="6"/>
        <v>0</v>
      </c>
      <c r="V36" s="1020">
        <f t="shared" si="15"/>
        <v>335</v>
      </c>
      <c r="W36" s="1002">
        <f t="shared" si="16"/>
        <v>0</v>
      </c>
      <c r="X36" s="1026">
        <f t="shared" si="8"/>
        <v>0</v>
      </c>
      <c r="Y36" s="1019">
        <v>10.032943995208147</v>
      </c>
      <c r="Z36" s="2083"/>
    </row>
    <row r="37" spans="1:27" s="661" customFormat="1" ht="20.25" customHeight="1" thickBot="1">
      <c r="A37" s="1027" t="s">
        <v>57</v>
      </c>
      <c r="B37" s="1028">
        <v>5381</v>
      </c>
      <c r="C37" s="1028">
        <v>0</v>
      </c>
      <c r="D37" s="1029">
        <v>56</v>
      </c>
      <c r="E37" s="1029">
        <f t="shared" si="17"/>
        <v>56</v>
      </c>
      <c r="F37" s="1075">
        <v>0</v>
      </c>
      <c r="G37" s="1075">
        <v>56</v>
      </c>
      <c r="H37" s="1037">
        <v>0</v>
      </c>
      <c r="I37" s="1032">
        <f t="shared" si="13"/>
        <v>0</v>
      </c>
      <c r="J37" s="1033">
        <v>0</v>
      </c>
      <c r="K37" s="1034">
        <f t="shared" si="9"/>
        <v>0</v>
      </c>
      <c r="L37" s="1035">
        <f t="shared" si="5"/>
        <v>432</v>
      </c>
      <c r="M37" s="1035">
        <v>8</v>
      </c>
      <c r="N37" s="1036">
        <v>0</v>
      </c>
      <c r="O37" s="1028">
        <v>424</v>
      </c>
      <c r="P37" s="1029" t="s">
        <v>215</v>
      </c>
      <c r="Q37" s="1030">
        <v>424</v>
      </c>
      <c r="R37" s="1037" t="s">
        <v>213</v>
      </c>
      <c r="S37" s="1032">
        <f t="shared" si="14"/>
        <v>0</v>
      </c>
      <c r="T37" s="1033">
        <v>0</v>
      </c>
      <c r="U37" s="1038">
        <f t="shared" si="6"/>
        <v>0</v>
      </c>
      <c r="V37" s="1028">
        <f t="shared" si="15"/>
        <v>480</v>
      </c>
      <c r="W37" s="1029">
        <f t="shared" si="16"/>
        <v>0</v>
      </c>
      <c r="X37" s="1048">
        <f t="shared" si="8"/>
        <v>0</v>
      </c>
      <c r="Y37" s="1040">
        <v>8.9202750418137899</v>
      </c>
      <c r="Z37" s="2083"/>
    </row>
    <row r="38" spans="1:27" s="661" customFormat="1" ht="20.25" customHeight="1">
      <c r="A38" s="995" t="s">
        <v>58</v>
      </c>
      <c r="B38" s="996">
        <v>13265</v>
      </c>
      <c r="C38" s="996">
        <v>0</v>
      </c>
      <c r="D38" s="657">
        <v>0</v>
      </c>
      <c r="E38" s="657">
        <f t="shared" si="17"/>
        <v>0</v>
      </c>
      <c r="F38" s="1081">
        <v>0</v>
      </c>
      <c r="G38" s="1081">
        <v>0</v>
      </c>
      <c r="H38" s="1044">
        <v>0</v>
      </c>
      <c r="I38" s="656">
        <f t="shared" si="13"/>
        <v>0</v>
      </c>
      <c r="J38" s="1042">
        <v>0</v>
      </c>
      <c r="K38" s="1024">
        <f t="shared" si="9"/>
        <v>0</v>
      </c>
      <c r="L38" s="1000">
        <f t="shared" si="5"/>
        <v>1696</v>
      </c>
      <c r="M38" s="1000">
        <v>0</v>
      </c>
      <c r="N38" s="1043">
        <v>0</v>
      </c>
      <c r="O38" s="996">
        <v>1696</v>
      </c>
      <c r="P38" s="657" t="s">
        <v>215</v>
      </c>
      <c r="Q38" s="660">
        <v>0</v>
      </c>
      <c r="R38" s="1044" t="s">
        <v>213</v>
      </c>
      <c r="S38" s="656">
        <f t="shared" si="14"/>
        <v>1696</v>
      </c>
      <c r="T38" s="1042">
        <v>0</v>
      </c>
      <c r="U38" s="1055">
        <f t="shared" si="6"/>
        <v>100</v>
      </c>
      <c r="V38" s="1001">
        <f t="shared" si="15"/>
        <v>1696</v>
      </c>
      <c r="W38" s="646">
        <f t="shared" si="16"/>
        <v>1696</v>
      </c>
      <c r="X38" s="1005">
        <f t="shared" si="8"/>
        <v>100</v>
      </c>
      <c r="Y38" s="1006">
        <v>12.785525819826612</v>
      </c>
      <c r="Z38" s="2083"/>
    </row>
    <row r="39" spans="1:27" s="661" customFormat="1" ht="20.25" customHeight="1">
      <c r="A39" s="615" t="s">
        <v>59</v>
      </c>
      <c r="B39" s="1020">
        <v>2824</v>
      </c>
      <c r="C39" s="1020">
        <v>0</v>
      </c>
      <c r="D39" s="1002">
        <v>24</v>
      </c>
      <c r="E39" s="1002">
        <f t="shared" si="17"/>
        <v>24</v>
      </c>
      <c r="F39" s="1072">
        <v>0</v>
      </c>
      <c r="G39" s="1072">
        <v>24</v>
      </c>
      <c r="H39" s="1022">
        <v>0</v>
      </c>
      <c r="I39" s="1023">
        <f t="shared" si="13"/>
        <v>0</v>
      </c>
      <c r="J39" s="1012">
        <v>0</v>
      </c>
      <c r="K39" s="1024">
        <f t="shared" si="9"/>
        <v>0</v>
      </c>
      <c r="L39" s="1014">
        <f t="shared" si="5"/>
        <v>296</v>
      </c>
      <c r="M39" s="1014">
        <v>0</v>
      </c>
      <c r="N39" s="1014">
        <v>0</v>
      </c>
      <c r="O39" s="1020">
        <v>296</v>
      </c>
      <c r="P39" s="1002" t="s">
        <v>215</v>
      </c>
      <c r="Q39" s="1021">
        <v>0</v>
      </c>
      <c r="R39" s="1022" t="s">
        <v>213</v>
      </c>
      <c r="S39" s="1023">
        <f t="shared" si="14"/>
        <v>296</v>
      </c>
      <c r="T39" s="1012">
        <v>296</v>
      </c>
      <c r="U39" s="1046">
        <f t="shared" si="6"/>
        <v>100</v>
      </c>
      <c r="V39" s="1020">
        <f t="shared" si="15"/>
        <v>320</v>
      </c>
      <c r="W39" s="1002">
        <f t="shared" si="16"/>
        <v>296</v>
      </c>
      <c r="X39" s="1026">
        <f t="shared" si="8"/>
        <v>92.5</v>
      </c>
      <c r="Y39" s="1019">
        <v>11.3314447592068</v>
      </c>
      <c r="Z39" s="2083"/>
    </row>
    <row r="40" spans="1:27" s="661" customFormat="1" ht="20.25" customHeight="1">
      <c r="A40" s="615" t="s">
        <v>60</v>
      </c>
      <c r="B40" s="1020">
        <v>12637</v>
      </c>
      <c r="C40" s="1020">
        <v>0</v>
      </c>
      <c r="D40" s="1002">
        <v>92</v>
      </c>
      <c r="E40" s="1002">
        <f t="shared" si="17"/>
        <v>92</v>
      </c>
      <c r="F40" s="1072">
        <v>0</v>
      </c>
      <c r="G40" s="1072">
        <v>92</v>
      </c>
      <c r="H40" s="1022">
        <v>0</v>
      </c>
      <c r="I40" s="1023">
        <f t="shared" si="13"/>
        <v>0</v>
      </c>
      <c r="J40" s="1012">
        <v>0</v>
      </c>
      <c r="K40" s="1024">
        <f t="shared" si="9"/>
        <v>0</v>
      </c>
      <c r="L40" s="1014">
        <f t="shared" si="5"/>
        <v>1366</v>
      </c>
      <c r="M40" s="1014">
        <v>0</v>
      </c>
      <c r="N40" s="1014">
        <v>0</v>
      </c>
      <c r="O40" s="1020">
        <v>1366</v>
      </c>
      <c r="P40" s="1002" t="s">
        <v>215</v>
      </c>
      <c r="Q40" s="1021">
        <v>0</v>
      </c>
      <c r="R40" s="1022" t="s">
        <v>213</v>
      </c>
      <c r="S40" s="1023">
        <f t="shared" si="14"/>
        <v>1366</v>
      </c>
      <c r="T40" s="1012">
        <v>1366</v>
      </c>
      <c r="U40" s="1046">
        <f t="shared" si="6"/>
        <v>100</v>
      </c>
      <c r="V40" s="1020">
        <f t="shared" si="15"/>
        <v>1458</v>
      </c>
      <c r="W40" s="1002">
        <f t="shared" si="16"/>
        <v>1366</v>
      </c>
      <c r="X40" s="1026">
        <f t="shared" si="8"/>
        <v>93.689986282578872</v>
      </c>
      <c r="Y40" s="1019">
        <v>11.537548468782148</v>
      </c>
      <c r="Z40" s="2083"/>
    </row>
    <row r="41" spans="1:27" s="661" customFormat="1" ht="20.25" customHeight="1">
      <c r="A41" s="615" t="s">
        <v>61</v>
      </c>
      <c r="B41" s="1020">
        <v>11862</v>
      </c>
      <c r="C41" s="1020">
        <v>0</v>
      </c>
      <c r="D41" s="1002">
        <v>154</v>
      </c>
      <c r="E41" s="1002">
        <f t="shared" si="17"/>
        <v>154</v>
      </c>
      <c r="F41" s="1072">
        <v>0</v>
      </c>
      <c r="G41" s="1072">
        <v>154</v>
      </c>
      <c r="H41" s="1022">
        <v>0</v>
      </c>
      <c r="I41" s="1023">
        <f t="shared" si="13"/>
        <v>0</v>
      </c>
      <c r="J41" s="1012">
        <v>0</v>
      </c>
      <c r="K41" s="1024">
        <f t="shared" si="9"/>
        <v>0</v>
      </c>
      <c r="L41" s="1014">
        <f t="shared" si="5"/>
        <v>930</v>
      </c>
      <c r="M41" s="1014">
        <v>0</v>
      </c>
      <c r="N41" s="1014">
        <v>0</v>
      </c>
      <c r="O41" s="1020">
        <v>930</v>
      </c>
      <c r="P41" s="1002" t="s">
        <v>215</v>
      </c>
      <c r="Q41" s="1021">
        <v>930</v>
      </c>
      <c r="R41" s="1022" t="s">
        <v>213</v>
      </c>
      <c r="S41" s="1023">
        <f t="shared" si="14"/>
        <v>0</v>
      </c>
      <c r="T41" s="1012">
        <v>0</v>
      </c>
      <c r="U41" s="1046">
        <f t="shared" si="6"/>
        <v>0</v>
      </c>
      <c r="V41" s="1020">
        <f t="shared" si="15"/>
        <v>1084</v>
      </c>
      <c r="W41" s="1002">
        <f t="shared" si="16"/>
        <v>0</v>
      </c>
      <c r="X41" s="1026">
        <f t="shared" si="8"/>
        <v>0</v>
      </c>
      <c r="Y41" s="1019">
        <v>9.1384252234024625</v>
      </c>
      <c r="Z41" s="2083"/>
    </row>
    <row r="42" spans="1:27" s="661" customFormat="1" ht="20.25" customHeight="1" thickBot="1">
      <c r="A42" s="1027" t="s">
        <v>62</v>
      </c>
      <c r="B42" s="1028">
        <v>945</v>
      </c>
      <c r="C42" s="1028">
        <v>0</v>
      </c>
      <c r="D42" s="1029">
        <v>0</v>
      </c>
      <c r="E42" s="1029">
        <f t="shared" si="17"/>
        <v>0</v>
      </c>
      <c r="F42" s="1075">
        <v>0</v>
      </c>
      <c r="G42" s="1075">
        <v>0</v>
      </c>
      <c r="H42" s="1037">
        <v>0</v>
      </c>
      <c r="I42" s="1032">
        <f t="shared" si="13"/>
        <v>0</v>
      </c>
      <c r="J42" s="1033">
        <v>0</v>
      </c>
      <c r="K42" s="1034">
        <f t="shared" si="9"/>
        <v>0</v>
      </c>
      <c r="L42" s="1036">
        <v>73</v>
      </c>
      <c r="M42" s="1036">
        <v>0</v>
      </c>
      <c r="N42" s="1036">
        <v>0</v>
      </c>
      <c r="O42" s="1028">
        <v>73</v>
      </c>
      <c r="P42" s="1029" t="s">
        <v>215</v>
      </c>
      <c r="Q42" s="1030">
        <v>73</v>
      </c>
      <c r="R42" s="1037" t="s">
        <v>213</v>
      </c>
      <c r="S42" s="1032">
        <f t="shared" si="14"/>
        <v>0</v>
      </c>
      <c r="T42" s="1033">
        <v>0</v>
      </c>
      <c r="U42" s="1038">
        <f t="shared" si="6"/>
        <v>0</v>
      </c>
      <c r="V42" s="1028">
        <f t="shared" si="15"/>
        <v>73</v>
      </c>
      <c r="W42" s="1029">
        <f t="shared" si="16"/>
        <v>0</v>
      </c>
      <c r="X42" s="1048">
        <f t="shared" si="8"/>
        <v>0</v>
      </c>
      <c r="Y42" s="1040">
        <v>7.7248677248677247</v>
      </c>
      <c r="Z42" s="2083"/>
    </row>
    <row r="43" spans="1:27" s="661" customFormat="1" ht="20.25" customHeight="1" thickBot="1">
      <c r="A43" s="1060" t="s">
        <v>83</v>
      </c>
      <c r="B43" s="1061">
        <f>SUM(B29:B42)</f>
        <v>101343</v>
      </c>
      <c r="C43" s="1061">
        <v>0</v>
      </c>
      <c r="D43" s="1062">
        <v>622</v>
      </c>
      <c r="E43" s="1062">
        <f>SUM(C43:D43)</f>
        <v>622</v>
      </c>
      <c r="F43" s="1084">
        <v>121</v>
      </c>
      <c r="G43" s="1084">
        <v>410</v>
      </c>
      <c r="H43" s="1064">
        <f>SUM(H29:H42)</f>
        <v>0</v>
      </c>
      <c r="I43" s="1065">
        <f>E43-SUM(F43:G43)+H43</f>
        <v>91</v>
      </c>
      <c r="J43" s="1064">
        <v>91</v>
      </c>
      <c r="K43" s="1068">
        <f t="shared" si="10"/>
        <v>14.630225080385854</v>
      </c>
      <c r="L43" s="1085">
        <f>SUM(L29:L42)</f>
        <v>8881</v>
      </c>
      <c r="M43" s="1085">
        <f>SUM(M29:M42)</f>
        <v>2693</v>
      </c>
      <c r="N43" s="1067">
        <f>SUM(N29:N42)</f>
        <v>31</v>
      </c>
      <c r="O43" s="1061">
        <f>L43-M43-N43</f>
        <v>6157</v>
      </c>
      <c r="P43" s="1062" t="s">
        <v>215</v>
      </c>
      <c r="Q43" s="1063">
        <f>SUM(Q29:Q42)</f>
        <v>2442</v>
      </c>
      <c r="R43" s="1067" t="s">
        <v>213</v>
      </c>
      <c r="S43" s="1065">
        <f>O43-SUM(P43:Q43)</f>
        <v>3715</v>
      </c>
      <c r="T43" s="1064">
        <v>2019</v>
      </c>
      <c r="U43" s="1068">
        <f t="shared" si="11"/>
        <v>60.337826863732339</v>
      </c>
      <c r="V43" s="1061">
        <f>SUM(V29:V42)</f>
        <v>6779</v>
      </c>
      <c r="W43" s="1062">
        <f>I43+S43</f>
        <v>3806</v>
      </c>
      <c r="X43" s="1069">
        <f t="shared" si="12"/>
        <v>56.143974037468659</v>
      </c>
      <c r="Y43" s="1070">
        <v>6.6891645204898227</v>
      </c>
      <c r="Z43" s="2083"/>
    </row>
    <row r="44" spans="1:27" s="661" customFormat="1" ht="20.25" customHeight="1" thickBot="1">
      <c r="A44" s="1567" t="s">
        <v>194</v>
      </c>
      <c r="B44" s="1086">
        <f>B28+B43</f>
        <v>2475554</v>
      </c>
      <c r="C44" s="1086">
        <v>3195</v>
      </c>
      <c r="D44" s="1087">
        <v>2979</v>
      </c>
      <c r="E44" s="1087">
        <f>SUM(C44:D44)</f>
        <v>6174</v>
      </c>
      <c r="F44" s="1084">
        <v>708</v>
      </c>
      <c r="G44" s="1063">
        <v>1645</v>
      </c>
      <c r="H44" s="1088">
        <f>IF(SUM(H28,H43)=0,"-",SUM(H28,H43))</f>
        <v>707</v>
      </c>
      <c r="I44" s="1089">
        <f>E44-SUM(F44:G44)+H44</f>
        <v>4528</v>
      </c>
      <c r="J44" s="1088">
        <v>91</v>
      </c>
      <c r="K44" s="1090">
        <f t="shared" si="10"/>
        <v>73.339812115322317</v>
      </c>
      <c r="L44" s="1085">
        <f>L43+L28</f>
        <v>265093</v>
      </c>
      <c r="M44" s="1085">
        <f>M43+M28</f>
        <v>44792</v>
      </c>
      <c r="N44" s="1085">
        <f>SUM(N28,N43)</f>
        <v>11705</v>
      </c>
      <c r="O44" s="1086">
        <f>L44-M44-N44</f>
        <v>208596</v>
      </c>
      <c r="P44" s="1087" t="s">
        <v>215</v>
      </c>
      <c r="Q44" s="1084">
        <f>SUM(Q28,Q43)</f>
        <v>14776</v>
      </c>
      <c r="R44" s="1085" t="s">
        <v>213</v>
      </c>
      <c r="S44" s="1089">
        <f>O44-SUM(P44:Q44)</f>
        <v>193820</v>
      </c>
      <c r="T44" s="1088">
        <v>4860</v>
      </c>
      <c r="U44" s="1090">
        <f t="shared" si="11"/>
        <v>92.916450938656553</v>
      </c>
      <c r="V44" s="1086">
        <f>SUM(V28,V43)</f>
        <v>214770</v>
      </c>
      <c r="W44" s="1087">
        <f>I44+S44</f>
        <v>198348</v>
      </c>
      <c r="X44" s="1091">
        <f t="shared" si="12"/>
        <v>92.353680681659441</v>
      </c>
      <c r="Y44" s="1092">
        <v>8.6756338177232237</v>
      </c>
      <c r="Z44" s="2083"/>
      <c r="AA44" s="655"/>
    </row>
    <row r="45" spans="1:27" s="661" customFormat="1" ht="20.25" customHeight="1">
      <c r="A45" s="2081"/>
      <c r="B45" s="2082"/>
      <c r="C45" s="2082"/>
      <c r="D45" s="2082"/>
      <c r="E45" s="2082"/>
      <c r="F45" s="2082"/>
      <c r="G45" s="2082"/>
      <c r="H45" s="2082"/>
      <c r="I45" s="2082"/>
      <c r="J45" s="2082"/>
      <c r="K45" s="1018"/>
      <c r="L45" s="2082"/>
      <c r="M45" s="2082"/>
      <c r="N45" s="2082"/>
      <c r="O45" s="2082"/>
      <c r="P45" s="2082"/>
      <c r="Q45" s="2082"/>
      <c r="R45" s="2082"/>
      <c r="S45" s="2082"/>
      <c r="T45" s="2082"/>
      <c r="U45" s="1018"/>
      <c r="V45" s="2082"/>
      <c r="W45" s="2082"/>
      <c r="X45" s="1018"/>
      <c r="Y45" s="2083"/>
      <c r="Z45" s="2083"/>
      <c r="AA45" s="655"/>
    </row>
    <row r="46" spans="1:27" s="661" customFormat="1" ht="15" customHeight="1">
      <c r="E46" s="1093"/>
      <c r="F46" s="1093"/>
      <c r="G46" s="1093"/>
      <c r="H46" s="1093"/>
      <c r="I46" s="1093"/>
      <c r="J46" s="1093"/>
      <c r="K46" s="1093"/>
      <c r="L46" s="1093"/>
    </row>
    <row r="47" spans="1:27" s="661" customFormat="1" ht="15" customHeight="1">
      <c r="E47" s="1093"/>
      <c r="F47" s="1093"/>
      <c r="G47" s="1093"/>
      <c r="H47" s="1093"/>
      <c r="I47" s="1093"/>
      <c r="J47" s="1093"/>
      <c r="K47" s="1093"/>
    </row>
    <row r="48" spans="1:27" s="661" customFormat="1" ht="16.5" customHeight="1"/>
    <row r="49" spans="1:4" ht="16.5" customHeight="1">
      <c r="D49" s="661"/>
    </row>
    <row r="50" spans="1:4" ht="12" customHeight="1">
      <c r="A50" s="444"/>
      <c r="B50" s="444"/>
      <c r="C50" s="444"/>
      <c r="D50" s="444"/>
    </row>
    <row r="51" spans="1:4" ht="12" customHeight="1">
      <c r="A51" s="444"/>
      <c r="B51" s="444"/>
      <c r="C51" s="444"/>
      <c r="D51" s="444"/>
    </row>
  </sheetData>
  <mergeCells count="24">
    <mergeCell ref="U6:U8"/>
    <mergeCell ref="F7:G7"/>
    <mergeCell ref="P7:Q7"/>
    <mergeCell ref="AD8:AE8"/>
    <mergeCell ref="Y5:Y8"/>
    <mergeCell ref="E6:E7"/>
    <mergeCell ref="F6:G6"/>
    <mergeCell ref="H6:H8"/>
    <mergeCell ref="I6:I8"/>
    <mergeCell ref="J6:J8"/>
    <mergeCell ref="K6:K8"/>
    <mergeCell ref="M6:M8"/>
    <mergeCell ref="N6:N8"/>
    <mergeCell ref="O6:O8"/>
    <mergeCell ref="C4:K4"/>
    <mergeCell ref="N4:U4"/>
    <mergeCell ref="B5:B7"/>
    <mergeCell ref="V5:V8"/>
    <mergeCell ref="W5:W8"/>
    <mergeCell ref="X5:X8"/>
    <mergeCell ref="P6:Q6"/>
    <mergeCell ref="R6:R8"/>
    <mergeCell ref="S6:S8"/>
    <mergeCell ref="T6:T8"/>
  </mergeCells>
  <phoneticPr fontId="3"/>
  <conditionalFormatting sqref="Q19">
    <cfRule type="cellIs" dxfId="19" priority="3" operator="equal">
      <formula>0</formula>
    </cfRule>
  </conditionalFormatting>
  <conditionalFormatting sqref="C17:Z45">
    <cfRule type="cellIs" dxfId="18" priority="2" operator="equal">
      <formula>0</formula>
    </cfRule>
  </conditionalFormatting>
  <conditionalFormatting sqref="B9:Z45">
    <cfRule type="cellIs" dxfId="17" priority="1" operator="equal">
      <formula>0</formula>
    </cfRule>
  </conditionalFormatting>
  <pageMargins left="0.59055118110236227" right="0.59055118110236227" top="0.78740157480314965" bottom="0.78740157480314965" header="0.51181102362204722" footer="0.39370078740157483"/>
  <pageSetup paperSize="9" scale="90" orientation="portrait" r:id="rId1"/>
  <headerFooter alignWithMargins="0"/>
  <ignoredErrors>
    <ignoredError sqref="E9:E36 E37:E42" formulaRange="1"/>
    <ignoredError sqref="H13" unlockedFormula="1"/>
    <ignoredError sqref="K28:L28 U28:X2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
  <sheetViews>
    <sheetView zoomScaleNormal="100" zoomScaleSheetLayoutView="100" workbookViewId="0">
      <pane xSplit="1" ySplit="7" topLeftCell="F17" activePane="bottomRight" state="frozen"/>
      <selection activeCell="I30" sqref="I30"/>
      <selection pane="topRight" activeCell="I30" sqref="I30"/>
      <selection pane="bottomLeft" activeCell="I30" sqref="I30"/>
      <selection pane="bottomRight" activeCell="N36" sqref="N36"/>
    </sheetView>
  </sheetViews>
  <sheetFormatPr defaultColWidth="9" defaultRowHeight="16.5" customHeight="1"/>
  <cols>
    <col min="1" max="1" width="14.5" style="528" customWidth="1"/>
    <col min="2" max="3" width="9.125" style="444" customWidth="1"/>
    <col min="4" max="5" width="9.625" style="444" customWidth="1"/>
    <col min="6" max="6" width="7.625" style="444" customWidth="1"/>
    <col min="7" max="7" width="9.125" style="444" customWidth="1"/>
    <col min="8" max="8" width="5.875" style="444" customWidth="1"/>
    <col min="9" max="13" width="7.625" style="444" customWidth="1"/>
    <col min="14" max="15" width="9.125" style="444" customWidth="1"/>
    <col min="16" max="16" width="7.5" style="1094" customWidth="1"/>
    <col min="17" max="18" width="3.625" style="444" customWidth="1"/>
    <col min="19" max="19" width="5.5" style="661" customWidth="1"/>
    <col min="20" max="20" width="13.875" style="444" customWidth="1"/>
    <col min="21" max="22" width="2" style="444" customWidth="1"/>
    <col min="23" max="23" width="2.625" style="444" customWidth="1"/>
    <col min="24" max="30" width="6.625" style="444" customWidth="1"/>
    <col min="31" max="31" width="9.125" style="444" customWidth="1"/>
    <col min="32" max="32" width="4.25" style="444" customWidth="1"/>
    <col min="33" max="33" width="3.375" style="444" customWidth="1"/>
    <col min="34" max="16384" width="9" style="444"/>
  </cols>
  <sheetData>
    <row r="1" spans="1:32" ht="16.5" customHeight="1">
      <c r="A1" s="835" t="s">
        <v>371</v>
      </c>
    </row>
    <row r="2" spans="1:32" ht="9" customHeight="1">
      <c r="A2" s="442"/>
    </row>
    <row r="3" spans="1:32" s="452" customFormat="1" ht="16.5" customHeight="1" thickBot="1">
      <c r="A3" s="1095" t="s">
        <v>372</v>
      </c>
      <c r="P3" s="1096"/>
      <c r="S3" s="1097"/>
    </row>
    <row r="4" spans="1:32" s="1573" customFormat="1" ht="16.5" customHeight="1" thickBot="1">
      <c r="A4" s="1098"/>
      <c r="B4" s="1860" t="s">
        <v>373</v>
      </c>
      <c r="C4" s="1861"/>
      <c r="D4" s="1862"/>
      <c r="E4" s="1862"/>
      <c r="F4" s="1861"/>
      <c r="G4" s="1863"/>
      <c r="H4" s="1860" t="s">
        <v>374</v>
      </c>
      <c r="I4" s="1864"/>
      <c r="J4" s="1864"/>
      <c r="K4" s="1864"/>
      <c r="L4" s="1864"/>
      <c r="M4" s="1865"/>
      <c r="N4" s="1099" t="s">
        <v>73</v>
      </c>
      <c r="O4" s="1099" t="s">
        <v>74</v>
      </c>
      <c r="P4" s="1100" t="s">
        <v>4</v>
      </c>
      <c r="Q4" s="1866" t="s">
        <v>375</v>
      </c>
      <c r="R4" s="1867"/>
      <c r="S4" s="1868"/>
      <c r="T4" s="1101"/>
    </row>
    <row r="5" spans="1:32" s="1573" customFormat="1" ht="16.5" customHeight="1">
      <c r="A5" s="1785" t="s">
        <v>317</v>
      </c>
      <c r="B5" s="1875" t="s">
        <v>376</v>
      </c>
      <c r="C5" s="985" t="s">
        <v>377</v>
      </c>
      <c r="D5" s="1102" t="s">
        <v>378</v>
      </c>
      <c r="E5" s="987"/>
      <c r="F5" s="1103"/>
      <c r="G5" s="1877" t="s">
        <v>379</v>
      </c>
      <c r="H5" s="1104"/>
      <c r="I5" s="1105" t="s">
        <v>72</v>
      </c>
      <c r="J5" s="1106"/>
      <c r="K5" s="1879" t="s">
        <v>380</v>
      </c>
      <c r="L5" s="1880"/>
      <c r="M5" s="1881"/>
      <c r="N5" s="1107" t="s">
        <v>168</v>
      </c>
      <c r="O5" s="1107" t="s">
        <v>381</v>
      </c>
      <c r="P5" s="1108" t="s">
        <v>382</v>
      </c>
      <c r="Q5" s="1869"/>
      <c r="R5" s="1870"/>
      <c r="S5" s="1871"/>
    </row>
    <row r="6" spans="1:32" s="1573" customFormat="1" ht="16.5" customHeight="1">
      <c r="A6" s="1785"/>
      <c r="B6" s="1876"/>
      <c r="C6" s="1109" t="s">
        <v>383</v>
      </c>
      <c r="D6" s="1110" t="s">
        <v>384</v>
      </c>
      <c r="E6" s="1111" t="s">
        <v>385</v>
      </c>
      <c r="F6" s="1112" t="s">
        <v>214</v>
      </c>
      <c r="G6" s="1785"/>
      <c r="H6" s="1882" t="s">
        <v>386</v>
      </c>
      <c r="I6" s="1113" t="s">
        <v>387</v>
      </c>
      <c r="J6" s="1114" t="s">
        <v>388</v>
      </c>
      <c r="K6" s="1574"/>
      <c r="L6" s="1115" t="s">
        <v>389</v>
      </c>
      <c r="M6" s="1116" t="s">
        <v>390</v>
      </c>
      <c r="N6" s="1113" t="s">
        <v>391</v>
      </c>
      <c r="O6" s="1113" t="s">
        <v>391</v>
      </c>
      <c r="P6" s="1117" t="s">
        <v>190</v>
      </c>
      <c r="Q6" s="1872"/>
      <c r="R6" s="1873"/>
      <c r="S6" s="1874"/>
    </row>
    <row r="7" spans="1:32" s="1573" customFormat="1" ht="16.5" customHeight="1" thickBot="1">
      <c r="A7" s="994"/>
      <c r="B7" s="1118" t="s">
        <v>392</v>
      </c>
      <c r="C7" s="1575" t="s">
        <v>393</v>
      </c>
      <c r="D7" s="1119" t="s">
        <v>393</v>
      </c>
      <c r="E7" s="1120" t="s">
        <v>393</v>
      </c>
      <c r="F7" s="1121" t="s">
        <v>391</v>
      </c>
      <c r="G7" s="1878"/>
      <c r="H7" s="1883"/>
      <c r="I7" s="1122" t="s">
        <v>391</v>
      </c>
      <c r="J7" s="1123" t="s">
        <v>394</v>
      </c>
      <c r="K7" s="1124" t="s">
        <v>395</v>
      </c>
      <c r="L7" s="1125" t="s">
        <v>396</v>
      </c>
      <c r="M7" s="1126" t="s">
        <v>397</v>
      </c>
      <c r="N7" s="1127" t="s">
        <v>398</v>
      </c>
      <c r="O7" s="1127" t="s">
        <v>399</v>
      </c>
      <c r="P7" s="1128" t="s">
        <v>400</v>
      </c>
      <c r="Q7" s="1129" t="s">
        <v>401</v>
      </c>
      <c r="R7" s="1130" t="s">
        <v>402</v>
      </c>
      <c r="S7" s="1131" t="s">
        <v>403</v>
      </c>
      <c r="AE7" s="2051"/>
      <c r="AF7" s="2052"/>
    </row>
    <row r="8" spans="1:32" s="661" customFormat="1" ht="16.5" customHeight="1">
      <c r="A8" s="995" t="s">
        <v>29</v>
      </c>
      <c r="B8" s="1132">
        <v>956579</v>
      </c>
      <c r="C8" s="1133">
        <v>109079</v>
      </c>
      <c r="D8" s="1134">
        <f>SUM('表3-12'!P7:U7)</f>
        <v>986</v>
      </c>
      <c r="E8" s="1135">
        <f>'表3-12'!V7</f>
        <v>0</v>
      </c>
      <c r="F8" s="1136">
        <f>SUM(D8:E8)</f>
        <v>986</v>
      </c>
      <c r="G8" s="1137">
        <v>3102704</v>
      </c>
      <c r="H8" s="1138">
        <v>4190</v>
      </c>
      <c r="I8" s="1135">
        <v>136438</v>
      </c>
      <c r="J8" s="1136">
        <v>0</v>
      </c>
      <c r="K8" s="1139">
        <f t="shared" ref="K8:K42" si="0">SUM(L8:M8)</f>
        <v>986530</v>
      </c>
      <c r="L8" s="1140">
        <v>415463</v>
      </c>
      <c r="M8" s="1141">
        <v>571067</v>
      </c>
      <c r="N8" s="1142">
        <f t="shared" ref="N8:N26" si="1">SUM(B8,I8)</f>
        <v>1093017</v>
      </c>
      <c r="O8" s="1135">
        <f>SUM(C8,F8,I8)</f>
        <v>246503</v>
      </c>
      <c r="P8" s="1143">
        <f t="shared" ref="P8:P26" si="2">SUM(O8)/SUM(N8)*100</f>
        <v>22.55253120491264</v>
      </c>
      <c r="Q8" s="1144" t="s">
        <v>297</v>
      </c>
      <c r="R8" s="1145" t="s">
        <v>298</v>
      </c>
      <c r="S8" s="1146">
        <v>623</v>
      </c>
    </row>
    <row r="9" spans="1:32" s="661" customFormat="1" ht="16.5" customHeight="1">
      <c r="A9" s="615" t="s">
        <v>30</v>
      </c>
      <c r="B9" s="1147">
        <v>392166</v>
      </c>
      <c r="C9" s="1148">
        <v>46507</v>
      </c>
      <c r="D9" s="1149">
        <f>SUM('表3-12'!P8:U8)</f>
        <v>279</v>
      </c>
      <c r="E9" s="1150">
        <f>'表3-12'!V8</f>
        <v>0</v>
      </c>
      <c r="F9" s="1151">
        <f t="shared" ref="F9:F26" si="3">SUM(D9:E9)</f>
        <v>279</v>
      </c>
      <c r="G9" s="1152">
        <v>1271608</v>
      </c>
      <c r="H9" s="1153">
        <v>1470</v>
      </c>
      <c r="I9" s="1150">
        <v>34253</v>
      </c>
      <c r="J9" s="1151">
        <v>0</v>
      </c>
      <c r="K9" s="1154">
        <f t="shared" si="0"/>
        <v>226042</v>
      </c>
      <c r="L9" s="1150">
        <v>102758</v>
      </c>
      <c r="M9" s="1151">
        <v>123284</v>
      </c>
      <c r="N9" s="1153">
        <f t="shared" si="1"/>
        <v>426419</v>
      </c>
      <c r="O9" s="1150">
        <f t="shared" ref="O9:O26" si="4">SUM(C9,F9,I9)</f>
        <v>81039</v>
      </c>
      <c r="P9" s="1155">
        <f t="shared" si="2"/>
        <v>19.004547170740516</v>
      </c>
      <c r="Q9" s="1156" t="s">
        <v>298</v>
      </c>
      <c r="R9" s="1157" t="s">
        <v>297</v>
      </c>
      <c r="S9" s="1158">
        <v>0</v>
      </c>
    </row>
    <row r="10" spans="1:32" s="661" customFormat="1" ht="16.5" customHeight="1">
      <c r="A10" s="615" t="s">
        <v>31</v>
      </c>
      <c r="B10" s="1147">
        <v>214038</v>
      </c>
      <c r="C10" s="1148">
        <v>35766</v>
      </c>
      <c r="D10" s="1149">
        <f>SUM('表3-12'!P9:U9)</f>
        <v>3659</v>
      </c>
      <c r="E10" s="1150">
        <f>'表3-12'!V9</f>
        <v>0</v>
      </c>
      <c r="F10" s="1151">
        <f t="shared" si="3"/>
        <v>3659</v>
      </c>
      <c r="G10" s="1152">
        <v>946081</v>
      </c>
      <c r="H10" s="1153">
        <v>262</v>
      </c>
      <c r="I10" s="1150">
        <v>3019</v>
      </c>
      <c r="J10" s="1151">
        <v>0</v>
      </c>
      <c r="K10" s="1154">
        <f t="shared" si="0"/>
        <v>21131</v>
      </c>
      <c r="L10" s="1150">
        <v>21131</v>
      </c>
      <c r="M10" s="1151">
        <v>0</v>
      </c>
      <c r="N10" s="1153">
        <f t="shared" si="1"/>
        <v>217057</v>
      </c>
      <c r="O10" s="1150">
        <f t="shared" si="4"/>
        <v>42444</v>
      </c>
      <c r="P10" s="1155">
        <f t="shared" si="2"/>
        <v>19.554310618869696</v>
      </c>
      <c r="Q10" s="1159" t="s">
        <v>297</v>
      </c>
      <c r="R10" s="1157" t="s">
        <v>298</v>
      </c>
      <c r="S10" s="1158">
        <v>360</v>
      </c>
    </row>
    <row r="11" spans="1:32" s="661" customFormat="1" ht="16.5" customHeight="1">
      <c r="A11" s="615" t="s">
        <v>32</v>
      </c>
      <c r="B11" s="1147">
        <v>101492</v>
      </c>
      <c r="C11" s="1148">
        <v>15459</v>
      </c>
      <c r="D11" s="1149">
        <f>SUM('表3-12'!P10:U10)</f>
        <v>6277</v>
      </c>
      <c r="E11" s="1150">
        <f>'表3-12'!V10</f>
        <v>0</v>
      </c>
      <c r="F11" s="1151">
        <f t="shared" si="3"/>
        <v>6277</v>
      </c>
      <c r="G11" s="1152">
        <v>241490</v>
      </c>
      <c r="H11" s="1153">
        <v>506</v>
      </c>
      <c r="I11" s="1150">
        <v>16621</v>
      </c>
      <c r="J11" s="1151">
        <v>79681</v>
      </c>
      <c r="K11" s="1154">
        <f t="shared" si="0"/>
        <v>268608</v>
      </c>
      <c r="L11" s="1150">
        <v>66220</v>
      </c>
      <c r="M11" s="1151">
        <v>202388</v>
      </c>
      <c r="N11" s="1153">
        <f t="shared" si="1"/>
        <v>118113</v>
      </c>
      <c r="O11" s="1150">
        <f t="shared" si="4"/>
        <v>38357</v>
      </c>
      <c r="P11" s="1155">
        <f t="shared" si="2"/>
        <v>32.474833422231256</v>
      </c>
      <c r="Q11" s="1159" t="s">
        <v>298</v>
      </c>
      <c r="R11" s="1157" t="s">
        <v>297</v>
      </c>
      <c r="S11" s="1158">
        <v>0</v>
      </c>
    </row>
    <row r="12" spans="1:32" s="661" customFormat="1" ht="16.5" customHeight="1" thickBot="1">
      <c r="A12" s="1027" t="s">
        <v>33</v>
      </c>
      <c r="B12" s="1160">
        <v>76960</v>
      </c>
      <c r="C12" s="1161">
        <v>15541</v>
      </c>
      <c r="D12" s="1162">
        <f>SUM('表3-12'!P11:U11)</f>
        <v>3741</v>
      </c>
      <c r="E12" s="1163">
        <f>'表3-12'!V11</f>
        <v>0</v>
      </c>
      <c r="F12" s="1164">
        <f t="shared" si="3"/>
        <v>3741</v>
      </c>
      <c r="G12" s="1165">
        <v>239399</v>
      </c>
      <c r="H12" s="1166">
        <v>163</v>
      </c>
      <c r="I12" s="1163">
        <v>0</v>
      </c>
      <c r="J12" s="1164">
        <v>0</v>
      </c>
      <c r="K12" s="1166">
        <f t="shared" si="0"/>
        <v>68948</v>
      </c>
      <c r="L12" s="1167">
        <v>68948</v>
      </c>
      <c r="M12" s="1168">
        <v>0</v>
      </c>
      <c r="N12" s="1169">
        <f t="shared" si="1"/>
        <v>76960</v>
      </c>
      <c r="O12" s="1150">
        <f t="shared" si="4"/>
        <v>19282</v>
      </c>
      <c r="P12" s="1170">
        <f t="shared" si="2"/>
        <v>25.054573804573803</v>
      </c>
      <c r="Q12" s="1171" t="s">
        <v>298</v>
      </c>
      <c r="R12" s="1172" t="s">
        <v>297</v>
      </c>
      <c r="S12" s="1173">
        <v>0</v>
      </c>
    </row>
    <row r="13" spans="1:32" s="661" customFormat="1" ht="16.5" customHeight="1">
      <c r="A13" s="995" t="s">
        <v>34</v>
      </c>
      <c r="B13" s="1132">
        <v>56779</v>
      </c>
      <c r="C13" s="1133">
        <v>29542</v>
      </c>
      <c r="D13" s="1174">
        <f>SUM('表3-12'!P12:U12)</f>
        <v>2419</v>
      </c>
      <c r="E13" s="1175">
        <f>'表3-12'!V12</f>
        <v>225</v>
      </c>
      <c r="F13" s="1136">
        <f t="shared" si="3"/>
        <v>2644</v>
      </c>
      <c r="G13" s="1137">
        <v>153121</v>
      </c>
      <c r="H13" s="1176">
        <v>0</v>
      </c>
      <c r="I13" s="1135">
        <v>0</v>
      </c>
      <c r="J13" s="1177">
        <v>0</v>
      </c>
      <c r="K13" s="1178">
        <f t="shared" si="0"/>
        <v>0</v>
      </c>
      <c r="L13" s="1135">
        <v>0</v>
      </c>
      <c r="M13" s="1136">
        <v>0</v>
      </c>
      <c r="N13" s="1142">
        <f t="shared" si="1"/>
        <v>56779</v>
      </c>
      <c r="O13" s="1135">
        <f t="shared" si="4"/>
        <v>32186</v>
      </c>
      <c r="P13" s="1143">
        <f t="shared" si="2"/>
        <v>56.686450976593463</v>
      </c>
      <c r="Q13" s="1144" t="s">
        <v>297</v>
      </c>
      <c r="R13" s="1145" t="s">
        <v>298</v>
      </c>
      <c r="S13" s="1179">
        <v>1295</v>
      </c>
    </row>
    <row r="14" spans="1:32" s="661" customFormat="1" ht="16.5" customHeight="1">
      <c r="A14" s="615" t="s">
        <v>35</v>
      </c>
      <c r="B14" s="1147">
        <v>108792</v>
      </c>
      <c r="C14" s="1148">
        <v>10960</v>
      </c>
      <c r="D14" s="1149">
        <f>SUM('表3-12'!P13:U13)</f>
        <v>6999</v>
      </c>
      <c r="E14" s="1150">
        <f>'表3-12'!V13</f>
        <v>83</v>
      </c>
      <c r="F14" s="1151">
        <f t="shared" si="3"/>
        <v>7082</v>
      </c>
      <c r="G14" s="1152">
        <v>77325</v>
      </c>
      <c r="H14" s="1153">
        <v>837</v>
      </c>
      <c r="I14" s="1150">
        <v>20140</v>
      </c>
      <c r="J14" s="1180">
        <v>340294</v>
      </c>
      <c r="K14" s="1154">
        <f t="shared" si="0"/>
        <v>337374</v>
      </c>
      <c r="L14" s="1150">
        <v>51367</v>
      </c>
      <c r="M14" s="1151">
        <v>286007</v>
      </c>
      <c r="N14" s="1153">
        <f t="shared" si="1"/>
        <v>128932</v>
      </c>
      <c r="O14" s="1150">
        <f t="shared" si="4"/>
        <v>38182</v>
      </c>
      <c r="P14" s="1155">
        <f t="shared" si="2"/>
        <v>29.614060124716907</v>
      </c>
      <c r="Q14" s="1159" t="s">
        <v>297</v>
      </c>
      <c r="R14" s="1157" t="s">
        <v>298</v>
      </c>
      <c r="S14" s="1158">
        <v>17</v>
      </c>
    </row>
    <row r="15" spans="1:32" s="661" customFormat="1" ht="16.5" customHeight="1">
      <c r="A15" s="615" t="s">
        <v>36</v>
      </c>
      <c r="B15" s="1147">
        <v>64273</v>
      </c>
      <c r="C15" s="1148">
        <v>13419</v>
      </c>
      <c r="D15" s="1149">
        <f>SUM('表3-12'!P14:U14)</f>
        <v>519</v>
      </c>
      <c r="E15" s="1150">
        <f>'表3-12'!V14</f>
        <v>697</v>
      </c>
      <c r="F15" s="1151">
        <f t="shared" si="3"/>
        <v>1216</v>
      </c>
      <c r="G15" s="1152">
        <v>132691</v>
      </c>
      <c r="H15" s="1153">
        <v>0</v>
      </c>
      <c r="I15" s="1150">
        <v>0</v>
      </c>
      <c r="J15" s="1180">
        <v>0</v>
      </c>
      <c r="K15" s="1154">
        <f t="shared" si="0"/>
        <v>0</v>
      </c>
      <c r="L15" s="1181">
        <v>0</v>
      </c>
      <c r="M15" s="1182">
        <v>0</v>
      </c>
      <c r="N15" s="1153">
        <f t="shared" si="1"/>
        <v>64273</v>
      </c>
      <c r="O15" s="1150">
        <f t="shared" si="4"/>
        <v>14635</v>
      </c>
      <c r="P15" s="1155">
        <f t="shared" si="2"/>
        <v>22.77005896721796</v>
      </c>
      <c r="Q15" s="1159" t="s">
        <v>298</v>
      </c>
      <c r="R15" s="1157" t="s">
        <v>297</v>
      </c>
      <c r="S15" s="1158">
        <v>0</v>
      </c>
    </row>
    <row r="16" spans="1:32" s="661" customFormat="1" ht="16.5" customHeight="1">
      <c r="A16" s="615" t="s">
        <v>37</v>
      </c>
      <c r="B16" s="1147">
        <v>63738</v>
      </c>
      <c r="C16" s="1148">
        <v>15777</v>
      </c>
      <c r="D16" s="1149">
        <f>SUM('表3-12'!P15:U15)</f>
        <v>1309</v>
      </c>
      <c r="E16" s="1150">
        <f>'表3-12'!V15</f>
        <v>0</v>
      </c>
      <c r="F16" s="1151">
        <f t="shared" si="3"/>
        <v>1309</v>
      </c>
      <c r="G16" s="1152">
        <v>276243</v>
      </c>
      <c r="H16" s="1153">
        <v>0</v>
      </c>
      <c r="I16" s="1150">
        <v>0</v>
      </c>
      <c r="J16" s="1180">
        <v>0</v>
      </c>
      <c r="K16" s="1154">
        <f t="shared" si="0"/>
        <v>0</v>
      </c>
      <c r="L16" s="1150">
        <v>0</v>
      </c>
      <c r="M16" s="1182">
        <v>0</v>
      </c>
      <c r="N16" s="1153">
        <f t="shared" si="1"/>
        <v>63738</v>
      </c>
      <c r="O16" s="1150">
        <f t="shared" si="4"/>
        <v>17086</v>
      </c>
      <c r="P16" s="1155">
        <f t="shared" si="2"/>
        <v>26.806614578430448</v>
      </c>
      <c r="Q16" s="1159" t="s">
        <v>298</v>
      </c>
      <c r="R16" s="1157" t="s">
        <v>297</v>
      </c>
      <c r="S16" s="1158">
        <v>0</v>
      </c>
    </row>
    <row r="17" spans="1:19" s="661" customFormat="1" ht="16.5" customHeight="1" thickBot="1">
      <c r="A17" s="1027" t="s">
        <v>38</v>
      </c>
      <c r="B17" s="1160">
        <v>14734</v>
      </c>
      <c r="C17" s="1183">
        <v>4088</v>
      </c>
      <c r="D17" s="1162">
        <f>SUM('表3-12'!P16:U16)</f>
        <v>1090</v>
      </c>
      <c r="E17" s="1163">
        <f>'表3-12'!V16</f>
        <v>0</v>
      </c>
      <c r="F17" s="1164">
        <f t="shared" si="3"/>
        <v>1090</v>
      </c>
      <c r="G17" s="1165">
        <v>14175</v>
      </c>
      <c r="H17" s="1184">
        <v>90</v>
      </c>
      <c r="I17" s="1163">
        <v>2931</v>
      </c>
      <c r="J17" s="1185">
        <v>0</v>
      </c>
      <c r="K17" s="1166">
        <f t="shared" si="0"/>
        <v>28327</v>
      </c>
      <c r="L17" s="1163">
        <v>0</v>
      </c>
      <c r="M17" s="1164">
        <v>28327</v>
      </c>
      <c r="N17" s="1169">
        <f t="shared" si="1"/>
        <v>17665</v>
      </c>
      <c r="O17" s="1150">
        <f t="shared" si="4"/>
        <v>8109</v>
      </c>
      <c r="P17" s="1170">
        <f t="shared" si="2"/>
        <v>45.904330597226156</v>
      </c>
      <c r="Q17" s="1171" t="s">
        <v>298</v>
      </c>
      <c r="R17" s="1172" t="s">
        <v>297</v>
      </c>
      <c r="S17" s="1173">
        <v>0</v>
      </c>
    </row>
    <row r="18" spans="1:19" s="661" customFormat="1" ht="16.5" customHeight="1">
      <c r="A18" s="995" t="s">
        <v>39</v>
      </c>
      <c r="B18" s="1132">
        <v>14597</v>
      </c>
      <c r="C18" s="1133">
        <v>4671</v>
      </c>
      <c r="D18" s="1174">
        <f>SUM('表3-12'!P17:U17)</f>
        <v>644</v>
      </c>
      <c r="E18" s="1175">
        <f>'表3-12'!V17</f>
        <v>0</v>
      </c>
      <c r="F18" s="1186">
        <f t="shared" si="3"/>
        <v>644</v>
      </c>
      <c r="G18" s="1137">
        <v>21209</v>
      </c>
      <c r="H18" s="1139">
        <v>29</v>
      </c>
      <c r="I18" s="1135">
        <v>202</v>
      </c>
      <c r="J18" s="1177">
        <v>790</v>
      </c>
      <c r="K18" s="1178">
        <f t="shared" si="0"/>
        <v>2139</v>
      </c>
      <c r="L18" s="1135">
        <v>603</v>
      </c>
      <c r="M18" s="1136">
        <v>1536</v>
      </c>
      <c r="N18" s="1142">
        <f t="shared" si="1"/>
        <v>14799</v>
      </c>
      <c r="O18" s="1135">
        <f t="shared" si="4"/>
        <v>5517</v>
      </c>
      <c r="P18" s="1143">
        <f t="shared" si="2"/>
        <v>37.279545915264542</v>
      </c>
      <c r="Q18" s="1144" t="s">
        <v>297</v>
      </c>
      <c r="R18" s="1145" t="s">
        <v>298</v>
      </c>
      <c r="S18" s="1179">
        <v>5</v>
      </c>
    </row>
    <row r="19" spans="1:19" s="661" customFormat="1" ht="16.5" customHeight="1">
      <c r="A19" s="615" t="s">
        <v>40</v>
      </c>
      <c r="B19" s="1147">
        <v>46209</v>
      </c>
      <c r="C19" s="1148">
        <v>11917</v>
      </c>
      <c r="D19" s="1149">
        <f>SUM('表3-12'!P18:U18)</f>
        <v>1716</v>
      </c>
      <c r="E19" s="1150">
        <f>'表3-12'!V18</f>
        <v>0</v>
      </c>
      <c r="F19" s="1151">
        <f t="shared" si="3"/>
        <v>1716</v>
      </c>
      <c r="G19" s="1152">
        <v>138562</v>
      </c>
      <c r="H19" s="1153">
        <v>58</v>
      </c>
      <c r="I19" s="1150">
        <v>292</v>
      </c>
      <c r="J19" s="1180">
        <v>0</v>
      </c>
      <c r="K19" s="1154">
        <f t="shared" si="0"/>
        <v>2611</v>
      </c>
      <c r="L19" s="1150">
        <v>960</v>
      </c>
      <c r="M19" s="1151">
        <v>1651</v>
      </c>
      <c r="N19" s="1153">
        <f>SUM(B19,I19)</f>
        <v>46501</v>
      </c>
      <c r="O19" s="1150">
        <f t="shared" si="4"/>
        <v>13925</v>
      </c>
      <c r="P19" s="1155">
        <f t="shared" si="2"/>
        <v>29.945592567901762</v>
      </c>
      <c r="Q19" s="1159" t="s">
        <v>298</v>
      </c>
      <c r="R19" s="1157" t="s">
        <v>297</v>
      </c>
      <c r="S19" s="1158">
        <v>0</v>
      </c>
    </row>
    <row r="20" spans="1:19" s="661" customFormat="1" ht="16.5" customHeight="1">
      <c r="A20" s="615" t="s">
        <v>41</v>
      </c>
      <c r="B20" s="1147">
        <v>67303</v>
      </c>
      <c r="C20" s="1148">
        <v>17006</v>
      </c>
      <c r="D20" s="1149">
        <f>SUM('表3-12'!P19:U19)</f>
        <v>0</v>
      </c>
      <c r="E20" s="1150">
        <f>'表3-12'!V19</f>
        <v>0</v>
      </c>
      <c r="F20" s="1151">
        <f t="shared" si="3"/>
        <v>0</v>
      </c>
      <c r="G20" s="1152">
        <v>122446</v>
      </c>
      <c r="H20" s="1153">
        <v>0</v>
      </c>
      <c r="I20" s="1150">
        <v>0</v>
      </c>
      <c r="J20" s="1180">
        <v>0</v>
      </c>
      <c r="K20" s="1154">
        <f t="shared" si="0"/>
        <v>0</v>
      </c>
      <c r="L20" s="1150">
        <v>0</v>
      </c>
      <c r="M20" s="1151">
        <v>0</v>
      </c>
      <c r="N20" s="1153">
        <f t="shared" si="1"/>
        <v>67303</v>
      </c>
      <c r="O20" s="1150">
        <f>SUM(C20,F20,I20)</f>
        <v>17006</v>
      </c>
      <c r="P20" s="1155">
        <f t="shared" si="2"/>
        <v>25.267818670787335</v>
      </c>
      <c r="Q20" s="1159" t="s">
        <v>298</v>
      </c>
      <c r="R20" s="1157" t="s">
        <v>297</v>
      </c>
      <c r="S20" s="1158">
        <v>0</v>
      </c>
    </row>
    <row r="21" spans="1:19" s="661" customFormat="1" ht="16.5" customHeight="1">
      <c r="A21" s="615" t="s">
        <v>42</v>
      </c>
      <c r="B21" s="1147">
        <v>66182</v>
      </c>
      <c r="C21" s="1148">
        <v>13071</v>
      </c>
      <c r="D21" s="1149">
        <f>SUM('表3-12'!P20:U20)</f>
        <v>4092</v>
      </c>
      <c r="E21" s="1150">
        <f>'表3-12'!V20</f>
        <v>0</v>
      </c>
      <c r="F21" s="1151">
        <f t="shared" si="3"/>
        <v>4092</v>
      </c>
      <c r="G21" s="1152">
        <v>156632</v>
      </c>
      <c r="H21" s="1153">
        <v>0</v>
      </c>
      <c r="I21" s="1150">
        <v>0</v>
      </c>
      <c r="J21" s="1180">
        <v>0</v>
      </c>
      <c r="K21" s="1154">
        <f t="shared" si="0"/>
        <v>0</v>
      </c>
      <c r="L21" s="1150">
        <v>0</v>
      </c>
      <c r="M21" s="1151">
        <v>0</v>
      </c>
      <c r="N21" s="1153">
        <f>SUM(B21,I21)</f>
        <v>66182</v>
      </c>
      <c r="O21" s="1150">
        <f t="shared" si="4"/>
        <v>17163</v>
      </c>
      <c r="P21" s="1155">
        <f t="shared" si="2"/>
        <v>25.933033151007827</v>
      </c>
      <c r="Q21" s="1159" t="s">
        <v>298</v>
      </c>
      <c r="R21" s="1157" t="s">
        <v>297</v>
      </c>
      <c r="S21" s="1158">
        <v>0</v>
      </c>
    </row>
    <row r="22" spans="1:19" s="661" customFormat="1" ht="16.5" customHeight="1" thickBot="1">
      <c r="A22" s="1027" t="s">
        <v>43</v>
      </c>
      <c r="B22" s="1160">
        <v>26642</v>
      </c>
      <c r="C22" s="1183">
        <v>3359</v>
      </c>
      <c r="D22" s="1162">
        <f>SUM('表3-12'!P21:U21)</f>
        <v>1172</v>
      </c>
      <c r="E22" s="1163">
        <f>'表3-12'!V21</f>
        <v>0</v>
      </c>
      <c r="F22" s="1182">
        <f t="shared" si="3"/>
        <v>1172</v>
      </c>
      <c r="G22" s="1165">
        <v>27714</v>
      </c>
      <c r="H22" s="1184">
        <v>102</v>
      </c>
      <c r="I22" s="1163">
        <v>2577</v>
      </c>
      <c r="J22" s="1185">
        <v>0</v>
      </c>
      <c r="K22" s="1166">
        <f>SUM(L22:M22)</f>
        <v>81856</v>
      </c>
      <c r="L22" s="1163">
        <v>0</v>
      </c>
      <c r="M22" s="1164">
        <v>81856</v>
      </c>
      <c r="N22" s="1169">
        <f t="shared" si="1"/>
        <v>29219</v>
      </c>
      <c r="O22" s="1163">
        <f t="shared" si="4"/>
        <v>7108</v>
      </c>
      <c r="P22" s="1170">
        <f t="shared" si="2"/>
        <v>24.326636777439337</v>
      </c>
      <c r="Q22" s="1171" t="s">
        <v>298</v>
      </c>
      <c r="R22" s="1172" t="s">
        <v>297</v>
      </c>
      <c r="S22" s="1173">
        <v>0</v>
      </c>
    </row>
    <row r="23" spans="1:19" s="661" customFormat="1" ht="16.5" customHeight="1">
      <c r="A23" s="995" t="s">
        <v>44</v>
      </c>
      <c r="B23" s="1132">
        <v>36309</v>
      </c>
      <c r="C23" s="1187">
        <v>9910</v>
      </c>
      <c r="D23" s="1174">
        <f>SUM('表3-12'!P22:U22)</f>
        <v>2374</v>
      </c>
      <c r="E23" s="1175">
        <f>'表3-12'!V22</f>
        <v>0</v>
      </c>
      <c r="F23" s="1136">
        <f t="shared" si="3"/>
        <v>2374</v>
      </c>
      <c r="G23" s="1137">
        <v>157403</v>
      </c>
      <c r="H23" s="1139">
        <v>0</v>
      </c>
      <c r="I23" s="1135">
        <v>0</v>
      </c>
      <c r="J23" s="1177">
        <v>0</v>
      </c>
      <c r="K23" s="1178">
        <f t="shared" si="0"/>
        <v>0</v>
      </c>
      <c r="L23" s="1135">
        <v>0</v>
      </c>
      <c r="M23" s="1136">
        <v>0</v>
      </c>
      <c r="N23" s="1142">
        <f t="shared" si="1"/>
        <v>36309</v>
      </c>
      <c r="O23" s="1135">
        <f>SUM(C23,F23,I23)</f>
        <v>12284</v>
      </c>
      <c r="P23" s="1188">
        <f t="shared" si="2"/>
        <v>33.831832328072927</v>
      </c>
      <c r="Q23" s="1189" t="s">
        <v>298</v>
      </c>
      <c r="R23" s="1190" t="s">
        <v>297</v>
      </c>
      <c r="S23" s="1146">
        <v>0</v>
      </c>
    </row>
    <row r="24" spans="1:19" s="661" customFormat="1" ht="16.5" customHeight="1">
      <c r="A24" s="615" t="s">
        <v>45</v>
      </c>
      <c r="B24" s="1147">
        <v>32403</v>
      </c>
      <c r="C24" s="1148">
        <v>8075</v>
      </c>
      <c r="D24" s="1149">
        <f>SUM('表3-12'!P23:U23)</f>
        <v>2222</v>
      </c>
      <c r="E24" s="1150">
        <f>'表3-12'!V23</f>
        <v>0</v>
      </c>
      <c r="F24" s="1151">
        <f t="shared" si="3"/>
        <v>2222</v>
      </c>
      <c r="G24" s="1152">
        <v>132998</v>
      </c>
      <c r="H24" s="1153">
        <v>36</v>
      </c>
      <c r="I24" s="1150">
        <v>312</v>
      </c>
      <c r="J24" s="1180">
        <v>0</v>
      </c>
      <c r="K24" s="1154">
        <f>SUM(L24:M24)</f>
        <v>838</v>
      </c>
      <c r="L24" s="1150">
        <v>838</v>
      </c>
      <c r="M24" s="1151">
        <v>0</v>
      </c>
      <c r="N24" s="1153">
        <f t="shared" si="1"/>
        <v>32715</v>
      </c>
      <c r="O24" s="1150">
        <f t="shared" si="4"/>
        <v>10609</v>
      </c>
      <c r="P24" s="1191">
        <f t="shared" si="2"/>
        <v>32.428549594987011</v>
      </c>
      <c r="Q24" s="1159" t="s">
        <v>298</v>
      </c>
      <c r="R24" s="1157" t="s">
        <v>297</v>
      </c>
      <c r="S24" s="1158">
        <v>0</v>
      </c>
    </row>
    <row r="25" spans="1:19" s="661" customFormat="1" ht="16.5" customHeight="1">
      <c r="A25" s="615" t="s">
        <v>46</v>
      </c>
      <c r="B25" s="1147">
        <v>12397</v>
      </c>
      <c r="C25" s="1148">
        <v>2971</v>
      </c>
      <c r="D25" s="1149">
        <f>SUM('表3-12'!P24:U24)</f>
        <v>9</v>
      </c>
      <c r="E25" s="1150">
        <f>'表3-12'!V24</f>
        <v>0</v>
      </c>
      <c r="F25" s="1151">
        <f t="shared" si="3"/>
        <v>9</v>
      </c>
      <c r="G25" s="1152">
        <v>30366</v>
      </c>
      <c r="H25" s="1153">
        <v>0</v>
      </c>
      <c r="I25" s="1150">
        <v>0</v>
      </c>
      <c r="J25" s="1180">
        <v>0</v>
      </c>
      <c r="K25" s="1154">
        <f t="shared" si="0"/>
        <v>0</v>
      </c>
      <c r="L25" s="1150">
        <v>0</v>
      </c>
      <c r="M25" s="1151">
        <v>0</v>
      </c>
      <c r="N25" s="1153">
        <f t="shared" si="1"/>
        <v>12397</v>
      </c>
      <c r="O25" s="1150">
        <f t="shared" si="4"/>
        <v>2980</v>
      </c>
      <c r="P25" s="1191">
        <f t="shared" si="2"/>
        <v>24.038073727514721</v>
      </c>
      <c r="Q25" s="1159" t="s">
        <v>298</v>
      </c>
      <c r="R25" s="1157" t="s">
        <v>297</v>
      </c>
      <c r="S25" s="1158">
        <v>0</v>
      </c>
    </row>
    <row r="26" spans="1:19" s="661" customFormat="1" ht="16.5" customHeight="1" thickBot="1">
      <c r="A26" s="1056" t="s">
        <v>47</v>
      </c>
      <c r="B26" s="1160">
        <v>22618</v>
      </c>
      <c r="C26" s="1148">
        <v>5030</v>
      </c>
      <c r="D26" s="1149">
        <f>SUM('表3-12'!P25:U25)</f>
        <v>1587</v>
      </c>
      <c r="E26" s="1163">
        <f>'表3-12'!V25</f>
        <v>0</v>
      </c>
      <c r="F26" s="1182">
        <f t="shared" si="3"/>
        <v>1587</v>
      </c>
      <c r="G26" s="1165">
        <v>18284</v>
      </c>
      <c r="H26" s="1176">
        <v>0</v>
      </c>
      <c r="I26" s="1163">
        <v>0</v>
      </c>
      <c r="J26" s="1185">
        <v>0</v>
      </c>
      <c r="K26" s="1166">
        <f t="shared" si="0"/>
        <v>0</v>
      </c>
      <c r="L26" s="1163">
        <v>0</v>
      </c>
      <c r="M26" s="1164">
        <v>0</v>
      </c>
      <c r="N26" s="1169">
        <f t="shared" si="1"/>
        <v>22618</v>
      </c>
      <c r="O26" s="1163">
        <f t="shared" si="4"/>
        <v>6617</v>
      </c>
      <c r="P26" s="1192">
        <f t="shared" si="2"/>
        <v>29.255460252895926</v>
      </c>
      <c r="Q26" s="1193" t="s">
        <v>297</v>
      </c>
      <c r="R26" s="1172" t="s">
        <v>298</v>
      </c>
      <c r="S26" s="1173">
        <v>17</v>
      </c>
    </row>
    <row r="27" spans="1:19" s="661" customFormat="1" ht="16.5" customHeight="1" thickBot="1">
      <c r="A27" s="1060" t="s">
        <v>48</v>
      </c>
      <c r="B27" s="1194">
        <f>SUM(B8:B26)</f>
        <v>2374211</v>
      </c>
      <c r="C27" s="1195">
        <f>SUM(C8:C26)</f>
        <v>372148</v>
      </c>
      <c r="D27" s="1196">
        <f>SUM(D8:D26)</f>
        <v>41094</v>
      </c>
      <c r="E27" s="1197">
        <f>SUM(E8:E26)</f>
        <v>1005</v>
      </c>
      <c r="F27" s="1141">
        <f>IF(SUM(D27:E27)=0,"-",SUM(D27:E27))</f>
        <v>42099</v>
      </c>
      <c r="G27" s="1198">
        <f>SUM(G8:G26)</f>
        <v>7260451</v>
      </c>
      <c r="H27" s="1199">
        <f t="shared" ref="H27:J27" si="5">SUM(H8:H26)</f>
        <v>7743</v>
      </c>
      <c r="I27" s="1200">
        <f t="shared" si="5"/>
        <v>216785</v>
      </c>
      <c r="J27" s="1201">
        <f t="shared" si="5"/>
        <v>420765</v>
      </c>
      <c r="K27" s="1202">
        <f>SUM(L27:M27)</f>
        <v>2024404</v>
      </c>
      <c r="L27" s="1200">
        <f>SUM(L8:L26)</f>
        <v>728288</v>
      </c>
      <c r="M27" s="1203">
        <f>SUM(M8:M25)</f>
        <v>1296116</v>
      </c>
      <c r="N27" s="1199">
        <f>B27+I27</f>
        <v>2590996</v>
      </c>
      <c r="O27" s="1199">
        <f>SUM(O8:O26)</f>
        <v>631032</v>
      </c>
      <c r="P27" s="1143">
        <f>O27/N27*100</f>
        <v>24.354804098501116</v>
      </c>
      <c r="Q27" s="1204">
        <f>COUNTIF(Q8:Q26,"○")</f>
        <v>6</v>
      </c>
      <c r="R27" s="1205">
        <f>COUNTIF(R8:R26,"○")</f>
        <v>13</v>
      </c>
      <c r="S27" s="1206">
        <f>SUM(S8:S26)</f>
        <v>2317</v>
      </c>
    </row>
    <row r="28" spans="1:19" s="661" customFormat="1" ht="16.5" customHeight="1">
      <c r="A28" s="995" t="s">
        <v>49</v>
      </c>
      <c r="B28" s="1207">
        <v>8987</v>
      </c>
      <c r="C28" s="1148">
        <v>3099</v>
      </c>
      <c r="D28" s="1208">
        <f>SUM('表3-12'!P27:U27)</f>
        <v>529</v>
      </c>
      <c r="E28" s="1135">
        <f>'表3-12'!V27</f>
        <v>0</v>
      </c>
      <c r="F28" s="1136">
        <f t="shared" ref="F28:F41" si="6">SUM(D28:E28)</f>
        <v>529</v>
      </c>
      <c r="G28" s="1209">
        <v>1951</v>
      </c>
      <c r="H28" s="1139">
        <v>28</v>
      </c>
      <c r="I28" s="1135">
        <v>1648</v>
      </c>
      <c r="J28" s="1210">
        <v>0</v>
      </c>
      <c r="K28" s="1139">
        <f t="shared" si="0"/>
        <v>0</v>
      </c>
      <c r="L28" s="1135">
        <v>0</v>
      </c>
      <c r="M28" s="1136">
        <v>0</v>
      </c>
      <c r="N28" s="1142">
        <f t="shared" ref="N28:N41" si="7">SUM(B28,I28)</f>
        <v>10635</v>
      </c>
      <c r="O28" s="1135">
        <f t="shared" ref="O28:O41" si="8">SUM(C28,F28,I28)</f>
        <v>5276</v>
      </c>
      <c r="P28" s="1143">
        <f t="shared" ref="P28:P41" si="9">SUM(O28)/SUM(N28)*100</f>
        <v>49.609779031499762</v>
      </c>
      <c r="Q28" s="1144" t="s">
        <v>297</v>
      </c>
      <c r="R28" s="1145" t="s">
        <v>298</v>
      </c>
      <c r="S28" s="1146">
        <v>117</v>
      </c>
    </row>
    <row r="29" spans="1:19" s="661" customFormat="1" ht="16.5" customHeight="1">
      <c r="A29" s="615" t="s">
        <v>50</v>
      </c>
      <c r="B29" s="1207">
        <v>12959</v>
      </c>
      <c r="C29" s="1148">
        <v>2518</v>
      </c>
      <c r="D29" s="1149">
        <f>SUM('表3-12'!P28:U28)</f>
        <v>1194</v>
      </c>
      <c r="E29" s="1150">
        <f>'表3-12'!V28</f>
        <v>0</v>
      </c>
      <c r="F29" s="1151">
        <f t="shared" si="6"/>
        <v>1194</v>
      </c>
      <c r="G29" s="1209">
        <v>45423</v>
      </c>
      <c r="H29" s="1178">
        <v>0</v>
      </c>
      <c r="I29" s="1175">
        <v>0</v>
      </c>
      <c r="J29" s="1210">
        <v>0</v>
      </c>
      <c r="K29" s="1154">
        <f t="shared" si="0"/>
        <v>0</v>
      </c>
      <c r="L29" s="1175">
        <v>0</v>
      </c>
      <c r="M29" s="1186">
        <v>0</v>
      </c>
      <c r="N29" s="1153">
        <f t="shared" si="7"/>
        <v>12959</v>
      </c>
      <c r="O29" s="1150">
        <f t="shared" si="8"/>
        <v>3712</v>
      </c>
      <c r="P29" s="1155">
        <f t="shared" si="9"/>
        <v>28.644185508141064</v>
      </c>
      <c r="Q29" s="1159" t="s">
        <v>298</v>
      </c>
      <c r="R29" s="1157" t="s">
        <v>297</v>
      </c>
      <c r="S29" s="1179">
        <v>0</v>
      </c>
    </row>
    <row r="30" spans="1:19" s="661" customFormat="1" ht="16.5" customHeight="1">
      <c r="A30" s="615" t="s">
        <v>51</v>
      </c>
      <c r="B30" s="1207">
        <v>9997</v>
      </c>
      <c r="C30" s="1148">
        <v>2188</v>
      </c>
      <c r="D30" s="1149">
        <f>SUM('表3-12'!P29:U29)</f>
        <v>484</v>
      </c>
      <c r="E30" s="1150">
        <f>'表3-12'!V29</f>
        <v>0</v>
      </c>
      <c r="F30" s="1151">
        <f t="shared" si="6"/>
        <v>484</v>
      </c>
      <c r="G30" s="1209">
        <v>13611</v>
      </c>
      <c r="H30" s="1178">
        <v>12</v>
      </c>
      <c r="I30" s="1175">
        <v>184</v>
      </c>
      <c r="J30" s="1210">
        <v>74</v>
      </c>
      <c r="K30" s="1154">
        <f t="shared" si="0"/>
        <v>650</v>
      </c>
      <c r="L30" s="1150">
        <v>650</v>
      </c>
      <c r="M30" s="1151">
        <v>0</v>
      </c>
      <c r="N30" s="1153">
        <f t="shared" si="7"/>
        <v>10181</v>
      </c>
      <c r="O30" s="1150">
        <f t="shared" si="8"/>
        <v>2856</v>
      </c>
      <c r="P30" s="1155">
        <f t="shared" si="9"/>
        <v>28.052254198998135</v>
      </c>
      <c r="Q30" s="1159" t="s">
        <v>297</v>
      </c>
      <c r="R30" s="1157" t="s">
        <v>298</v>
      </c>
      <c r="S30" s="1158">
        <v>4</v>
      </c>
    </row>
    <row r="31" spans="1:19" s="661" customFormat="1" ht="16.5" customHeight="1" thickBot="1">
      <c r="A31" s="1027" t="s">
        <v>52</v>
      </c>
      <c r="B31" s="1211">
        <v>7823</v>
      </c>
      <c r="C31" s="1161">
        <v>2221</v>
      </c>
      <c r="D31" s="1162">
        <f>SUM('表3-12'!P30:U30)</f>
        <v>340</v>
      </c>
      <c r="E31" s="1163">
        <f>'表3-12'!V30</f>
        <v>0</v>
      </c>
      <c r="F31" s="1164">
        <f t="shared" si="6"/>
        <v>340</v>
      </c>
      <c r="G31" s="1212">
        <v>13137</v>
      </c>
      <c r="H31" s="1213">
        <v>0</v>
      </c>
      <c r="I31" s="1214">
        <v>0</v>
      </c>
      <c r="J31" s="1215">
        <v>0</v>
      </c>
      <c r="K31" s="1166">
        <f t="shared" si="0"/>
        <v>0</v>
      </c>
      <c r="L31" s="1163">
        <v>0</v>
      </c>
      <c r="M31" s="1164">
        <v>0</v>
      </c>
      <c r="N31" s="1169">
        <f t="shared" si="7"/>
        <v>7823</v>
      </c>
      <c r="O31" s="1163">
        <f t="shared" si="8"/>
        <v>2561</v>
      </c>
      <c r="P31" s="1170">
        <f t="shared" si="9"/>
        <v>32.736801738463505</v>
      </c>
      <c r="Q31" s="1171" t="s">
        <v>298</v>
      </c>
      <c r="R31" s="1216" t="s">
        <v>297</v>
      </c>
      <c r="S31" s="1173">
        <v>0</v>
      </c>
    </row>
    <row r="32" spans="1:19" s="661" customFormat="1" ht="16.5" customHeight="1">
      <c r="A32" s="995" t="s">
        <v>53</v>
      </c>
      <c r="B32" s="1132">
        <v>2988</v>
      </c>
      <c r="C32" s="1133">
        <v>484</v>
      </c>
      <c r="D32" s="1174">
        <f>SUM('表3-12'!P31:U31)</f>
        <v>37</v>
      </c>
      <c r="E32" s="1150">
        <f>'表3-12'!V31</f>
        <v>0</v>
      </c>
      <c r="F32" s="1186">
        <f t="shared" si="6"/>
        <v>37</v>
      </c>
      <c r="G32" s="1137">
        <v>6872</v>
      </c>
      <c r="H32" s="1139">
        <v>0</v>
      </c>
      <c r="I32" s="1135">
        <v>0</v>
      </c>
      <c r="J32" s="1177">
        <v>0</v>
      </c>
      <c r="K32" s="1178">
        <f t="shared" si="0"/>
        <v>0</v>
      </c>
      <c r="L32" s="1135">
        <v>0</v>
      </c>
      <c r="M32" s="1136">
        <v>0</v>
      </c>
      <c r="N32" s="1142">
        <f t="shared" si="7"/>
        <v>2988</v>
      </c>
      <c r="O32" s="1135">
        <f>SUM(C32,F32,I32)</f>
        <v>521</v>
      </c>
      <c r="P32" s="1143">
        <f t="shared" si="9"/>
        <v>17.43641231593039</v>
      </c>
      <c r="Q32" s="1189" t="s">
        <v>298</v>
      </c>
      <c r="R32" s="1190" t="s">
        <v>297</v>
      </c>
      <c r="S32" s="1179">
        <v>0</v>
      </c>
    </row>
    <row r="33" spans="1:19" s="661" customFormat="1" ht="16.5" customHeight="1">
      <c r="A33" s="615" t="s">
        <v>54</v>
      </c>
      <c r="B33" s="1207">
        <v>5187</v>
      </c>
      <c r="C33" s="1148">
        <v>1122</v>
      </c>
      <c r="D33" s="1149">
        <f>SUM('表3-12'!P32:U32)</f>
        <v>60</v>
      </c>
      <c r="E33" s="1150">
        <f>'表3-12'!V32</f>
        <v>0</v>
      </c>
      <c r="F33" s="1151">
        <f t="shared" si="6"/>
        <v>60</v>
      </c>
      <c r="G33" s="1209">
        <v>10973</v>
      </c>
      <c r="H33" s="1178">
        <v>10</v>
      </c>
      <c r="I33" s="1175">
        <v>15</v>
      </c>
      <c r="J33" s="1210">
        <v>0</v>
      </c>
      <c r="K33" s="1154">
        <f t="shared" si="0"/>
        <v>62</v>
      </c>
      <c r="L33" s="1150">
        <v>62</v>
      </c>
      <c r="M33" s="1151">
        <v>0</v>
      </c>
      <c r="N33" s="1153">
        <f t="shared" si="7"/>
        <v>5202</v>
      </c>
      <c r="O33" s="1150">
        <f t="shared" si="8"/>
        <v>1197</v>
      </c>
      <c r="P33" s="1155">
        <f t="shared" si="9"/>
        <v>23.010380622837371</v>
      </c>
      <c r="Q33" s="1159" t="s">
        <v>297</v>
      </c>
      <c r="R33" s="1157" t="s">
        <v>298</v>
      </c>
      <c r="S33" s="1158">
        <v>3</v>
      </c>
    </row>
    <row r="34" spans="1:19" s="661" customFormat="1" ht="16.5" customHeight="1">
      <c r="A34" s="615" t="s">
        <v>55</v>
      </c>
      <c r="B34" s="1207">
        <v>3149</v>
      </c>
      <c r="C34" s="1148">
        <v>701</v>
      </c>
      <c r="D34" s="1149">
        <f>SUM('表3-12'!P33:U33)</f>
        <v>35</v>
      </c>
      <c r="E34" s="1150">
        <f>'表3-12'!V33</f>
        <v>0</v>
      </c>
      <c r="F34" s="1151">
        <f t="shared" si="6"/>
        <v>35</v>
      </c>
      <c r="G34" s="1209">
        <v>6452</v>
      </c>
      <c r="H34" s="1178">
        <v>7</v>
      </c>
      <c r="I34" s="1175">
        <v>14</v>
      </c>
      <c r="J34" s="1210">
        <v>0</v>
      </c>
      <c r="K34" s="1154">
        <f t="shared" si="0"/>
        <v>97</v>
      </c>
      <c r="L34" s="1150">
        <v>71</v>
      </c>
      <c r="M34" s="1151">
        <v>26</v>
      </c>
      <c r="N34" s="1153">
        <f t="shared" si="7"/>
        <v>3163</v>
      </c>
      <c r="O34" s="1150">
        <f t="shared" si="8"/>
        <v>750</v>
      </c>
      <c r="P34" s="1155">
        <f t="shared" si="9"/>
        <v>23.711666139740753</v>
      </c>
      <c r="Q34" s="1159" t="s">
        <v>298</v>
      </c>
      <c r="R34" s="1157" t="s">
        <v>297</v>
      </c>
      <c r="S34" s="1158">
        <v>0</v>
      </c>
    </row>
    <row r="35" spans="1:19" s="661" customFormat="1" ht="16.5" customHeight="1">
      <c r="A35" s="615" t="s">
        <v>56</v>
      </c>
      <c r="B35" s="1207">
        <v>3339</v>
      </c>
      <c r="C35" s="1148">
        <v>571</v>
      </c>
      <c r="D35" s="1149">
        <f>SUM('表3-12'!P34:U34)</f>
        <v>6</v>
      </c>
      <c r="E35" s="1150">
        <f>'表3-12'!V34</f>
        <v>0</v>
      </c>
      <c r="F35" s="1151">
        <f t="shared" si="6"/>
        <v>6</v>
      </c>
      <c r="G35" s="1209">
        <v>4211</v>
      </c>
      <c r="H35" s="1178">
        <v>8</v>
      </c>
      <c r="I35" s="1175">
        <v>18</v>
      </c>
      <c r="J35" s="1210">
        <v>0</v>
      </c>
      <c r="K35" s="1154">
        <f t="shared" si="0"/>
        <v>129</v>
      </c>
      <c r="L35" s="1150">
        <v>87</v>
      </c>
      <c r="M35" s="1151">
        <v>42</v>
      </c>
      <c r="N35" s="1153">
        <f t="shared" si="7"/>
        <v>3357</v>
      </c>
      <c r="O35" s="1150">
        <f t="shared" si="8"/>
        <v>595</v>
      </c>
      <c r="P35" s="1155">
        <f t="shared" si="9"/>
        <v>17.724158474828716</v>
      </c>
      <c r="Q35" s="1159" t="s">
        <v>298</v>
      </c>
      <c r="R35" s="1157" t="s">
        <v>297</v>
      </c>
      <c r="S35" s="1158">
        <v>0</v>
      </c>
    </row>
    <row r="36" spans="1:19" s="661" customFormat="1" ht="16.5" customHeight="1" thickBot="1">
      <c r="A36" s="1027" t="s">
        <v>57</v>
      </c>
      <c r="B36" s="1211">
        <v>5381</v>
      </c>
      <c r="C36" s="1183">
        <v>1523</v>
      </c>
      <c r="D36" s="1162">
        <f>SUM('表3-12'!P35:U35)</f>
        <v>8</v>
      </c>
      <c r="E36" s="1163">
        <f>'表3-12'!V35</f>
        <v>0</v>
      </c>
      <c r="F36" s="1164">
        <f t="shared" si="6"/>
        <v>8</v>
      </c>
      <c r="G36" s="1212">
        <v>7823</v>
      </c>
      <c r="H36" s="1213">
        <v>2</v>
      </c>
      <c r="I36" s="1214">
        <v>5</v>
      </c>
      <c r="J36" s="1215">
        <v>39</v>
      </c>
      <c r="K36" s="1166">
        <f t="shared" si="0"/>
        <v>44</v>
      </c>
      <c r="L36" s="1163">
        <v>44</v>
      </c>
      <c r="M36" s="1164">
        <v>0</v>
      </c>
      <c r="N36" s="1169">
        <f t="shared" si="7"/>
        <v>5386</v>
      </c>
      <c r="O36" s="1163">
        <f t="shared" si="8"/>
        <v>1536</v>
      </c>
      <c r="P36" s="1170">
        <f t="shared" si="9"/>
        <v>28.518380987746006</v>
      </c>
      <c r="Q36" s="1171" t="s">
        <v>297</v>
      </c>
      <c r="R36" s="1172" t="s">
        <v>298</v>
      </c>
      <c r="S36" s="1173">
        <v>0</v>
      </c>
    </row>
    <row r="37" spans="1:19" s="661" customFormat="1" ht="16.5" customHeight="1">
      <c r="A37" s="995" t="s">
        <v>58</v>
      </c>
      <c r="B37" s="1132">
        <v>13265</v>
      </c>
      <c r="C37" s="1187">
        <v>699</v>
      </c>
      <c r="D37" s="1174">
        <f>SUM('表3-12'!P36:U36)</f>
        <v>0</v>
      </c>
      <c r="E37" s="1175">
        <f>'表3-12'!V36</f>
        <v>0</v>
      </c>
      <c r="F37" s="1136">
        <f t="shared" si="6"/>
        <v>0</v>
      </c>
      <c r="G37" s="1137">
        <v>12005</v>
      </c>
      <c r="H37" s="1176">
        <v>0</v>
      </c>
      <c r="I37" s="1135">
        <v>0</v>
      </c>
      <c r="J37" s="1177">
        <v>0</v>
      </c>
      <c r="K37" s="1178">
        <f t="shared" si="0"/>
        <v>0</v>
      </c>
      <c r="L37" s="1135">
        <v>0</v>
      </c>
      <c r="M37" s="1136">
        <v>0</v>
      </c>
      <c r="N37" s="1142">
        <f t="shared" si="7"/>
        <v>13265</v>
      </c>
      <c r="O37" s="1135">
        <f t="shared" si="8"/>
        <v>699</v>
      </c>
      <c r="P37" s="1143">
        <f t="shared" si="9"/>
        <v>5.2695062193742936</v>
      </c>
      <c r="Q37" s="1144" t="s">
        <v>298</v>
      </c>
      <c r="R37" s="1145" t="s">
        <v>297</v>
      </c>
      <c r="S37" s="1179">
        <v>0</v>
      </c>
    </row>
    <row r="38" spans="1:19" s="661" customFormat="1" ht="16.5" customHeight="1">
      <c r="A38" s="615" t="s">
        <v>59</v>
      </c>
      <c r="B38" s="1207">
        <v>2824</v>
      </c>
      <c r="C38" s="1148">
        <v>482</v>
      </c>
      <c r="D38" s="1149">
        <f>SUM('表3-12'!P37:U37)</f>
        <v>0</v>
      </c>
      <c r="E38" s="1150">
        <f>'表3-12'!V37</f>
        <v>0</v>
      </c>
      <c r="F38" s="1151">
        <f t="shared" si="6"/>
        <v>0</v>
      </c>
      <c r="G38" s="1209">
        <v>3704</v>
      </c>
      <c r="H38" s="1176">
        <v>2</v>
      </c>
      <c r="I38" s="1175">
        <v>14</v>
      </c>
      <c r="J38" s="1210">
        <v>99</v>
      </c>
      <c r="K38" s="1154">
        <f t="shared" si="0"/>
        <v>99</v>
      </c>
      <c r="L38" s="1150">
        <v>99</v>
      </c>
      <c r="M38" s="1151">
        <v>0</v>
      </c>
      <c r="N38" s="1153">
        <f t="shared" si="7"/>
        <v>2838</v>
      </c>
      <c r="O38" s="1150">
        <f t="shared" si="8"/>
        <v>496</v>
      </c>
      <c r="P38" s="1155">
        <f t="shared" si="9"/>
        <v>17.477096546863987</v>
      </c>
      <c r="Q38" s="1159" t="s">
        <v>298</v>
      </c>
      <c r="R38" s="1157" t="s">
        <v>297</v>
      </c>
      <c r="S38" s="1158">
        <v>0</v>
      </c>
    </row>
    <row r="39" spans="1:19" s="661" customFormat="1" ht="16.5" customHeight="1">
      <c r="A39" s="615" t="s">
        <v>60</v>
      </c>
      <c r="B39" s="1207">
        <v>12637</v>
      </c>
      <c r="C39" s="1148">
        <v>1770</v>
      </c>
      <c r="D39" s="1149">
        <f>SUM('表3-12'!P38:U38)</f>
        <v>0</v>
      </c>
      <c r="E39" s="1150">
        <f>'表3-12'!V38</f>
        <v>0</v>
      </c>
      <c r="F39" s="1151">
        <f t="shared" si="6"/>
        <v>0</v>
      </c>
      <c r="G39" s="1209">
        <v>11376</v>
      </c>
      <c r="H39" s="1176">
        <v>10</v>
      </c>
      <c r="I39" s="1175">
        <v>20</v>
      </c>
      <c r="J39" s="1210">
        <v>0</v>
      </c>
      <c r="K39" s="1154">
        <f t="shared" si="0"/>
        <v>150</v>
      </c>
      <c r="L39" s="1150">
        <v>150</v>
      </c>
      <c r="M39" s="1151">
        <v>0</v>
      </c>
      <c r="N39" s="1153">
        <f t="shared" si="7"/>
        <v>12657</v>
      </c>
      <c r="O39" s="1150">
        <f t="shared" si="8"/>
        <v>1790</v>
      </c>
      <c r="P39" s="1155">
        <f t="shared" si="9"/>
        <v>14.142371810065576</v>
      </c>
      <c r="Q39" s="1159" t="s">
        <v>298</v>
      </c>
      <c r="R39" s="1157" t="s">
        <v>297</v>
      </c>
      <c r="S39" s="1158">
        <v>0</v>
      </c>
    </row>
    <row r="40" spans="1:19" s="661" customFormat="1" ht="16.5" customHeight="1">
      <c r="A40" s="615" t="s">
        <v>61</v>
      </c>
      <c r="B40" s="1207">
        <v>11862</v>
      </c>
      <c r="C40" s="1148">
        <v>2700</v>
      </c>
      <c r="D40" s="1149">
        <f>SUM('表3-12'!P39:U39)</f>
        <v>0</v>
      </c>
      <c r="E40" s="1150">
        <f>'表3-12'!V39</f>
        <v>0</v>
      </c>
      <c r="F40" s="1151">
        <f t="shared" si="6"/>
        <v>0</v>
      </c>
      <c r="G40" s="1152">
        <v>32124</v>
      </c>
      <c r="H40" s="1176">
        <v>38</v>
      </c>
      <c r="I40" s="1175">
        <v>357</v>
      </c>
      <c r="J40" s="1210">
        <v>0</v>
      </c>
      <c r="K40" s="1154">
        <f t="shared" si="0"/>
        <v>2238</v>
      </c>
      <c r="L40" s="1150">
        <v>708</v>
      </c>
      <c r="M40" s="1151">
        <v>1530</v>
      </c>
      <c r="N40" s="1153">
        <f>SUM(B40,I40)</f>
        <v>12219</v>
      </c>
      <c r="O40" s="1150">
        <f>SUM(C40,F40,I40)</f>
        <v>3057</v>
      </c>
      <c r="P40" s="1155">
        <f t="shared" si="9"/>
        <v>25.018413945494721</v>
      </c>
      <c r="Q40" s="1159" t="s">
        <v>297</v>
      </c>
      <c r="R40" s="1157" t="s">
        <v>298</v>
      </c>
      <c r="S40" s="1158">
        <v>12</v>
      </c>
    </row>
    <row r="41" spans="1:19" s="661" customFormat="1" ht="16.5" customHeight="1" thickBot="1">
      <c r="A41" s="1027" t="s">
        <v>62</v>
      </c>
      <c r="B41" s="1217">
        <v>945</v>
      </c>
      <c r="C41" s="1148">
        <v>277</v>
      </c>
      <c r="D41" s="1162">
        <f>SUM('表3-12'!P40:U40)</f>
        <v>0</v>
      </c>
      <c r="E41" s="1163">
        <f>'表3-12'!V40</f>
        <v>0</v>
      </c>
      <c r="F41" s="1168">
        <f t="shared" si="6"/>
        <v>0</v>
      </c>
      <c r="G41" s="1218">
        <v>1150</v>
      </c>
      <c r="H41" s="1176">
        <v>0</v>
      </c>
      <c r="I41" s="1219">
        <v>0</v>
      </c>
      <c r="J41" s="1167">
        <v>0</v>
      </c>
      <c r="K41" s="1166">
        <f t="shared" si="0"/>
        <v>0</v>
      </c>
      <c r="L41" s="1167">
        <v>0</v>
      </c>
      <c r="M41" s="1168">
        <v>0</v>
      </c>
      <c r="N41" s="1169">
        <f t="shared" si="7"/>
        <v>945</v>
      </c>
      <c r="O41" s="1163">
        <f t="shared" si="8"/>
        <v>277</v>
      </c>
      <c r="P41" s="1170">
        <f t="shared" si="9"/>
        <v>29.31216931216931</v>
      </c>
      <c r="Q41" s="1171" t="s">
        <v>298</v>
      </c>
      <c r="R41" s="1172" t="s">
        <v>297</v>
      </c>
      <c r="S41" s="1173">
        <v>0</v>
      </c>
    </row>
    <row r="42" spans="1:19" s="661" customFormat="1" ht="16.5" customHeight="1" thickBot="1">
      <c r="A42" s="1060" t="s">
        <v>83</v>
      </c>
      <c r="B42" s="1220">
        <f>SUM(B28:B41)</f>
        <v>101343</v>
      </c>
      <c r="C42" s="1195">
        <f>SUM(C28:C41)</f>
        <v>20355</v>
      </c>
      <c r="D42" s="1202">
        <f>SUM(D28:D41)</f>
        <v>2693</v>
      </c>
      <c r="E42" s="1199" t="str">
        <f>IF(SUM(E28:E41)=0,"-",SUM(E28:E41))</f>
        <v>-</v>
      </c>
      <c r="F42" s="1203">
        <f>SUM(F28:F41)</f>
        <v>2693</v>
      </c>
      <c r="G42" s="1195">
        <f>SUM(G28:G41)</f>
        <v>170812</v>
      </c>
      <c r="H42" s="1202">
        <f>SUM(H28:H41)</f>
        <v>117</v>
      </c>
      <c r="I42" s="1200">
        <f t="shared" ref="I42:J42" si="10">SUM(I28:I41)</f>
        <v>2275</v>
      </c>
      <c r="J42" s="1203">
        <f t="shared" si="10"/>
        <v>212</v>
      </c>
      <c r="K42" s="1202">
        <f t="shared" si="0"/>
        <v>3469</v>
      </c>
      <c r="L42" s="1201">
        <f>SUM(L28:L41)</f>
        <v>1871</v>
      </c>
      <c r="M42" s="1203">
        <f>SUM(M28:M41)</f>
        <v>1598</v>
      </c>
      <c r="N42" s="1200">
        <f>B42+I42</f>
        <v>103618</v>
      </c>
      <c r="O42" s="1221">
        <f>SUM(O28:O41)</f>
        <v>25323</v>
      </c>
      <c r="P42" s="1143">
        <f>O42/N42*100</f>
        <v>24.438804068791136</v>
      </c>
      <c r="Q42" s="1204">
        <f>COUNTIF(Q28:Q41,"○")</f>
        <v>5</v>
      </c>
      <c r="R42" s="1205">
        <f>COUNTIF(R28:R41,"○")</f>
        <v>9</v>
      </c>
      <c r="S42" s="1222">
        <f>SUM(S28:S41)</f>
        <v>136</v>
      </c>
    </row>
    <row r="43" spans="1:19" s="661" customFormat="1" ht="16.5" customHeight="1" thickBot="1">
      <c r="A43" s="1567" t="s">
        <v>194</v>
      </c>
      <c r="B43" s="1220">
        <f>B27+B42</f>
        <v>2475554</v>
      </c>
      <c r="C43" s="1223">
        <f>C27+C42</f>
        <v>392503</v>
      </c>
      <c r="D43" s="1213">
        <f>SUM(D27,D42)</f>
        <v>43787</v>
      </c>
      <c r="E43" s="1224">
        <f>SUM(E28:E41)+SUM(E8:E26)</f>
        <v>1005</v>
      </c>
      <c r="F43" s="1168">
        <f>SUM(F27,F42)</f>
        <v>44792</v>
      </c>
      <c r="G43" s="1223">
        <f>SUM(G27,G42)</f>
        <v>7431263</v>
      </c>
      <c r="H43" s="1213">
        <f>SUM(H27,H42)</f>
        <v>7860</v>
      </c>
      <c r="I43" s="1219">
        <f t="shared" ref="I43:J43" si="11">SUM(I27,I42)</f>
        <v>219060</v>
      </c>
      <c r="J43" s="1168">
        <f t="shared" si="11"/>
        <v>420977</v>
      </c>
      <c r="K43" s="1225">
        <f>SUM(K27,K42)</f>
        <v>2027873</v>
      </c>
      <c r="L43" s="1167">
        <f>SUM(L27,L42)</f>
        <v>730159</v>
      </c>
      <c r="M43" s="1168">
        <f>SUM(M27,M42)</f>
        <v>1297714</v>
      </c>
      <c r="N43" s="1219">
        <f>B43+I43</f>
        <v>2694614</v>
      </c>
      <c r="O43" s="1225">
        <f>SUM(O42,O27)</f>
        <v>656355</v>
      </c>
      <c r="P43" s="1226">
        <f>O43/N43*100</f>
        <v>24.358034211950208</v>
      </c>
      <c r="Q43" s="1227">
        <f>SUM(Q42,Q27)</f>
        <v>11</v>
      </c>
      <c r="R43" s="1228">
        <f>SUM(R42,R27)</f>
        <v>22</v>
      </c>
      <c r="S43" s="1229">
        <f>SUM(S42,S27)</f>
        <v>2453</v>
      </c>
    </row>
    <row r="44" spans="1:19" s="661" customFormat="1" ht="15" customHeight="1">
      <c r="A44" s="1230" t="s">
        <v>404</v>
      </c>
      <c r="P44" s="1231"/>
      <c r="S44" s="969"/>
    </row>
    <row r="45" spans="1:19" ht="15" customHeight="1">
      <c r="A45" s="1230" t="s">
        <v>405</v>
      </c>
    </row>
    <row r="46" spans="1:19" ht="15" customHeight="1">
      <c r="A46" s="661" t="s">
        <v>406</v>
      </c>
      <c r="F46" s="661"/>
    </row>
    <row r="47" spans="1:19" ht="16.5" customHeight="1">
      <c r="C47" s="1232"/>
      <c r="D47" s="1232"/>
      <c r="E47" s="1232"/>
      <c r="O47" s="1094"/>
      <c r="P47" s="444"/>
      <c r="R47" s="661"/>
      <c r="S47" s="444"/>
    </row>
    <row r="48" spans="1:19" ht="16.5" customHeight="1">
      <c r="C48" s="1232"/>
      <c r="D48" s="1232"/>
      <c r="E48" s="1232"/>
      <c r="O48" s="1094"/>
      <c r="P48" s="444"/>
      <c r="R48" s="661"/>
      <c r="S48" s="444"/>
    </row>
    <row r="49" spans="3:18" s="444" customFormat="1" ht="16.5" customHeight="1">
      <c r="C49" s="1232"/>
      <c r="D49" s="1232"/>
      <c r="E49" s="1232"/>
      <c r="O49" s="1094"/>
      <c r="R49" s="661"/>
    </row>
    <row r="50" spans="3:18" s="444" customFormat="1" ht="16.5" customHeight="1">
      <c r="C50" s="1232"/>
      <c r="D50" s="1232"/>
      <c r="E50" s="1232"/>
      <c r="O50" s="1094"/>
      <c r="R50" s="661"/>
    </row>
  </sheetData>
  <mergeCells count="9">
    <mergeCell ref="AE7:AF7"/>
    <mergeCell ref="B4:G4"/>
    <mergeCell ref="H4:M4"/>
    <mergeCell ref="Q4:S6"/>
    <mergeCell ref="A5:A6"/>
    <mergeCell ref="B5:B6"/>
    <mergeCell ref="G5:G7"/>
    <mergeCell ref="K5:M5"/>
    <mergeCell ref="H6:H7"/>
  </mergeCells>
  <phoneticPr fontId="3"/>
  <conditionalFormatting sqref="B8:S43">
    <cfRule type="cellIs" dxfId="16" priority="2" operator="equal">
      <formula>0</formula>
    </cfRule>
  </conditionalFormatting>
  <conditionalFormatting sqref="AF8:AF43">
    <cfRule type="cellIs" dxfId="15" priority="1" operator="notEqual">
      <formula>0</formula>
    </cfRule>
  </conditionalFormatting>
  <pageMargins left="0.59055118110236227" right="0.59055118110236227" top="0.78740157480314965" bottom="0.78740157480314965" header="0.51181102362204722" footer="0.39370078740157483"/>
  <pageSetup paperSize="9" orientation="portrait" r:id="rId1"/>
  <headerFooter alignWithMargins="0"/>
  <colBreaks count="1" manualBreakCount="1">
    <brk id="9" max="45" man="1"/>
  </colBreaks>
  <ignoredErrors>
    <ignoredError sqref="D41:D46" formulaRange="1"/>
    <ignoredError sqref="D8:D40" formulaRange="1" unlockedFormula="1"/>
    <ignoredError sqref="F27:L27 N27:S27 K42:P43" formula="1"/>
    <ignoredError sqref="M27" formula="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12"/>
  <sheetViews>
    <sheetView zoomScaleNormal="100" zoomScaleSheetLayoutView="100" workbookViewId="0">
      <pane ySplit="6" topLeftCell="A28" activePane="bottomLeft" state="frozen"/>
      <selection activeCell="I30" sqref="I30"/>
      <selection pane="bottomLeft" activeCell="M42" sqref="M42"/>
    </sheetView>
  </sheetViews>
  <sheetFormatPr defaultColWidth="9" defaultRowHeight="16.5" customHeight="1"/>
  <cols>
    <col min="1" max="1" width="12.625" style="528" customWidth="1"/>
    <col min="2" max="2" width="8.375" style="528" customWidth="1"/>
    <col min="3" max="10" width="8.375" style="444" customWidth="1"/>
    <col min="11" max="11" width="8.375" style="444" hidden="1" customWidth="1"/>
    <col min="12" max="24" width="8.375" style="444" customWidth="1"/>
    <col min="25" max="25" width="2.625" style="444" customWidth="1"/>
    <col min="26" max="16384" width="9" style="444"/>
  </cols>
  <sheetData>
    <row r="2" spans="1:31" ht="9" customHeight="1"/>
    <row r="3" spans="1:31" s="452" customFormat="1" ht="16.5" customHeight="1" thickBot="1">
      <c r="A3" s="837" t="s">
        <v>407</v>
      </c>
      <c r="B3" s="448"/>
      <c r="Z3" s="450"/>
      <c r="AA3" s="450"/>
      <c r="AB3" s="450"/>
      <c r="AC3" s="450"/>
      <c r="AD3" s="450"/>
      <c r="AE3" s="450"/>
    </row>
    <row r="4" spans="1:31" s="847" customFormat="1" ht="19.5" customHeight="1">
      <c r="A4" s="838"/>
      <c r="B4" s="1233"/>
      <c r="C4" s="1884" t="s">
        <v>408</v>
      </c>
      <c r="D4" s="1884"/>
      <c r="E4" s="1884"/>
      <c r="F4" s="1884"/>
      <c r="G4" s="1884"/>
      <c r="H4" s="1884"/>
      <c r="I4" s="1884"/>
      <c r="J4" s="1884"/>
      <c r="K4" s="1234"/>
      <c r="L4" s="1234"/>
      <c r="M4" s="1234"/>
      <c r="N4" s="1234"/>
      <c r="O4" s="1234"/>
      <c r="P4" s="1884" t="s">
        <v>408</v>
      </c>
      <c r="Q4" s="1884"/>
      <c r="R4" s="1884"/>
      <c r="S4" s="1884"/>
      <c r="T4" s="1884"/>
      <c r="U4" s="1577"/>
      <c r="V4" s="1577"/>
      <c r="W4" s="1235"/>
      <c r="X4" s="1236"/>
      <c r="Z4" s="848"/>
      <c r="AA4" s="848"/>
      <c r="AB4" s="848"/>
      <c r="AC4" s="848"/>
      <c r="AD4" s="848"/>
      <c r="AE4" s="848"/>
    </row>
    <row r="5" spans="1:31" s="847" customFormat="1" ht="19.5" customHeight="1">
      <c r="A5" s="1570" t="s">
        <v>317</v>
      </c>
      <c r="B5" s="1885" t="s">
        <v>409</v>
      </c>
      <c r="C5" s="1887" t="s">
        <v>410</v>
      </c>
      <c r="D5" s="1887" t="s">
        <v>411</v>
      </c>
      <c r="E5" s="1887" t="s">
        <v>412</v>
      </c>
      <c r="F5" s="1887" t="s">
        <v>413</v>
      </c>
      <c r="G5" s="1887" t="s">
        <v>414</v>
      </c>
      <c r="H5" s="1887" t="s">
        <v>415</v>
      </c>
      <c r="I5" s="1889" t="s">
        <v>416</v>
      </c>
      <c r="J5" s="1887" t="s">
        <v>417</v>
      </c>
      <c r="K5" s="1887" t="s">
        <v>418</v>
      </c>
      <c r="L5" s="1891" t="s">
        <v>419</v>
      </c>
      <c r="M5" s="1887" t="s">
        <v>420</v>
      </c>
      <c r="N5" s="1892" t="s">
        <v>421</v>
      </c>
      <c r="O5" s="1893"/>
      <c r="P5" s="1900" t="s">
        <v>422</v>
      </c>
      <c r="Q5" s="1901"/>
      <c r="R5" s="1901"/>
      <c r="S5" s="1901"/>
      <c r="T5" s="1901"/>
      <c r="U5" s="1901"/>
      <c r="V5" s="1902"/>
      <c r="W5" s="1887" t="s">
        <v>100</v>
      </c>
      <c r="X5" s="1895" t="s">
        <v>423</v>
      </c>
      <c r="Z5" s="1237"/>
      <c r="AA5" s="1237"/>
      <c r="AB5" s="848"/>
      <c r="AC5" s="848"/>
      <c r="AD5" s="848"/>
      <c r="AE5" s="848"/>
    </row>
    <row r="6" spans="1:31" s="847" customFormat="1" ht="19.5" customHeight="1" thickBot="1">
      <c r="A6" s="854"/>
      <c r="B6" s="1886"/>
      <c r="C6" s="1888"/>
      <c r="D6" s="1888"/>
      <c r="E6" s="1888"/>
      <c r="F6" s="1888"/>
      <c r="G6" s="1888"/>
      <c r="H6" s="1888"/>
      <c r="I6" s="1890"/>
      <c r="J6" s="1888"/>
      <c r="K6" s="1888"/>
      <c r="L6" s="1888"/>
      <c r="M6" s="1888"/>
      <c r="N6" s="1238" t="s">
        <v>424</v>
      </c>
      <c r="O6" s="1238" t="s">
        <v>425</v>
      </c>
      <c r="P6" s="1239" t="s">
        <v>426</v>
      </c>
      <c r="Q6" s="1239" t="s">
        <v>427</v>
      </c>
      <c r="R6" s="1240" t="s">
        <v>428</v>
      </c>
      <c r="S6" s="1239" t="s">
        <v>429</v>
      </c>
      <c r="T6" s="1239" t="s">
        <v>430</v>
      </c>
      <c r="U6" s="1241" t="s">
        <v>431</v>
      </c>
      <c r="V6" s="1242" t="s">
        <v>432</v>
      </c>
      <c r="W6" s="1888"/>
      <c r="X6" s="1896"/>
      <c r="Z6" s="1243"/>
      <c r="AA6" s="1243"/>
      <c r="AB6" s="848"/>
      <c r="AC6" s="848"/>
      <c r="AD6" s="848"/>
      <c r="AE6" s="848"/>
    </row>
    <row r="7" spans="1:31" s="873" customFormat="1" ht="21.75" customHeight="1">
      <c r="A7" s="859" t="s">
        <v>29</v>
      </c>
      <c r="B7" s="860">
        <v>14818</v>
      </c>
      <c r="C7" s="861">
        <v>5551</v>
      </c>
      <c r="D7" s="861">
        <v>0</v>
      </c>
      <c r="E7" s="1244">
        <v>18193</v>
      </c>
      <c r="F7" s="861">
        <v>968</v>
      </c>
      <c r="G7" s="1244">
        <v>387</v>
      </c>
      <c r="H7" s="861">
        <v>14176</v>
      </c>
      <c r="I7" s="1245">
        <v>48276</v>
      </c>
      <c r="J7" s="1245">
        <v>0</v>
      </c>
      <c r="K7" s="1245">
        <v>0</v>
      </c>
      <c r="L7" s="1245">
        <v>0</v>
      </c>
      <c r="M7" s="861">
        <v>0</v>
      </c>
      <c r="N7" s="909">
        <v>0</v>
      </c>
      <c r="O7" s="909">
        <v>0</v>
      </c>
      <c r="P7" s="1246">
        <v>10</v>
      </c>
      <c r="Q7" s="1246">
        <v>0</v>
      </c>
      <c r="R7" s="1246">
        <v>0</v>
      </c>
      <c r="S7" s="1246">
        <v>0</v>
      </c>
      <c r="T7" s="1246">
        <v>0</v>
      </c>
      <c r="U7" s="1246">
        <v>976</v>
      </c>
      <c r="V7" s="1247">
        <v>0</v>
      </c>
      <c r="W7" s="1245">
        <v>6710</v>
      </c>
      <c r="X7" s="1248">
        <f t="shared" ref="X7:X42" si="0">SUM(B7:W7)</f>
        <v>110065</v>
      </c>
      <c r="Z7" s="1249"/>
      <c r="AA7" s="1249"/>
      <c r="AB7" s="874"/>
      <c r="AC7" s="874"/>
      <c r="AD7" s="874">
        <f>'表3-11'!AC8</f>
        <v>0</v>
      </c>
      <c r="AE7" s="874">
        <f>X7-AD7</f>
        <v>110065</v>
      </c>
    </row>
    <row r="8" spans="1:31" s="873" customFormat="1" ht="21.75" customHeight="1">
      <c r="A8" s="875" t="s">
        <v>30</v>
      </c>
      <c r="B8" s="876">
        <v>4573</v>
      </c>
      <c r="C8" s="877">
        <v>3112</v>
      </c>
      <c r="D8" s="877">
        <v>481</v>
      </c>
      <c r="E8" s="1249">
        <v>9329</v>
      </c>
      <c r="F8" s="877">
        <v>9765</v>
      </c>
      <c r="G8" s="1249">
        <v>120</v>
      </c>
      <c r="H8" s="877">
        <v>5426</v>
      </c>
      <c r="I8" s="1246">
        <v>13377</v>
      </c>
      <c r="J8" s="1246">
        <v>0</v>
      </c>
      <c r="K8" s="1246">
        <v>0</v>
      </c>
      <c r="L8" s="1246">
        <v>0</v>
      </c>
      <c r="M8" s="877">
        <v>0</v>
      </c>
      <c r="N8" s="890">
        <v>0</v>
      </c>
      <c r="O8" s="890">
        <v>0</v>
      </c>
      <c r="P8" s="890">
        <v>0</v>
      </c>
      <c r="Q8" s="890">
        <v>0</v>
      </c>
      <c r="R8" s="890">
        <v>0</v>
      </c>
      <c r="S8" s="890">
        <v>279</v>
      </c>
      <c r="T8" s="890">
        <v>0</v>
      </c>
      <c r="U8" s="890">
        <v>0</v>
      </c>
      <c r="V8" s="890">
        <v>0</v>
      </c>
      <c r="W8" s="1246">
        <v>324</v>
      </c>
      <c r="X8" s="1250">
        <f t="shared" si="0"/>
        <v>46786</v>
      </c>
      <c r="Z8" s="1249"/>
      <c r="AA8" s="1249"/>
      <c r="AB8" s="874"/>
      <c r="AC8" s="874"/>
      <c r="AD8" s="874">
        <f>'表3-11'!AC9</f>
        <v>0</v>
      </c>
      <c r="AE8" s="874">
        <f t="shared" ref="AE8:AE42" si="1">X8-AD8</f>
        <v>46786</v>
      </c>
    </row>
    <row r="9" spans="1:31" s="873" customFormat="1" ht="21.75" customHeight="1">
      <c r="A9" s="875" t="s">
        <v>31</v>
      </c>
      <c r="B9" s="889">
        <v>2246</v>
      </c>
      <c r="C9" s="890">
        <v>1405</v>
      </c>
      <c r="D9" s="890">
        <v>108</v>
      </c>
      <c r="E9" s="1251">
        <v>3837</v>
      </c>
      <c r="F9" s="890">
        <v>17229</v>
      </c>
      <c r="G9" s="1251">
        <v>2693</v>
      </c>
      <c r="H9" s="890">
        <v>1577</v>
      </c>
      <c r="I9" s="1252">
        <v>6322</v>
      </c>
      <c r="J9" s="1252">
        <v>0</v>
      </c>
      <c r="K9" s="1252">
        <v>0</v>
      </c>
      <c r="L9" s="1252">
        <v>0</v>
      </c>
      <c r="M9" s="890">
        <v>0</v>
      </c>
      <c r="N9" s="890">
        <v>0</v>
      </c>
      <c r="O9" s="890">
        <v>143</v>
      </c>
      <c r="P9" s="890">
        <v>1284</v>
      </c>
      <c r="Q9" s="890">
        <v>0</v>
      </c>
      <c r="R9" s="890">
        <v>0</v>
      </c>
      <c r="S9" s="890">
        <v>1012</v>
      </c>
      <c r="T9" s="890">
        <v>0</v>
      </c>
      <c r="U9" s="890">
        <v>1363</v>
      </c>
      <c r="V9" s="890">
        <v>0</v>
      </c>
      <c r="W9" s="1252">
        <v>206</v>
      </c>
      <c r="X9" s="1253">
        <f t="shared" si="0"/>
        <v>39425</v>
      </c>
      <c r="Z9" s="1249"/>
      <c r="AA9" s="1249"/>
      <c r="AB9" s="874"/>
      <c r="AC9" s="874"/>
      <c r="AD9" s="874">
        <f>'表3-11'!AC10</f>
        <v>0</v>
      </c>
      <c r="AE9" s="874">
        <f t="shared" si="1"/>
        <v>39425</v>
      </c>
    </row>
    <row r="10" spans="1:31" s="873" customFormat="1" ht="21.75" customHeight="1">
      <c r="A10" s="875" t="s">
        <v>32</v>
      </c>
      <c r="B10" s="889">
        <v>1292</v>
      </c>
      <c r="C10" s="890">
        <v>818</v>
      </c>
      <c r="D10" s="890">
        <v>0</v>
      </c>
      <c r="E10" s="890">
        <v>2706</v>
      </c>
      <c r="F10" s="890">
        <v>17</v>
      </c>
      <c r="G10" s="1252">
        <v>0</v>
      </c>
      <c r="H10" s="890">
        <v>1583</v>
      </c>
      <c r="I10" s="1252">
        <v>6533</v>
      </c>
      <c r="J10" s="1252">
        <v>0</v>
      </c>
      <c r="K10" s="1252">
        <v>0</v>
      </c>
      <c r="L10" s="1252">
        <v>0</v>
      </c>
      <c r="M10" s="890">
        <v>0</v>
      </c>
      <c r="N10" s="890">
        <v>0</v>
      </c>
      <c r="O10" s="890">
        <v>0</v>
      </c>
      <c r="P10" s="890">
        <v>5136</v>
      </c>
      <c r="Q10" s="890">
        <v>0</v>
      </c>
      <c r="R10" s="890">
        <v>0</v>
      </c>
      <c r="S10" s="890">
        <v>480</v>
      </c>
      <c r="T10" s="890">
        <v>223</v>
      </c>
      <c r="U10" s="890">
        <v>438</v>
      </c>
      <c r="V10" s="890">
        <v>0</v>
      </c>
      <c r="W10" s="1252">
        <v>2510</v>
      </c>
      <c r="X10" s="1253">
        <f t="shared" si="0"/>
        <v>21736</v>
      </c>
      <c r="Z10" s="1249"/>
      <c r="AA10" s="1249"/>
      <c r="AB10" s="874"/>
      <c r="AC10" s="874"/>
      <c r="AD10" s="874">
        <f>'表3-11'!AC11</f>
        <v>0</v>
      </c>
      <c r="AE10" s="874">
        <f t="shared" si="1"/>
        <v>21736</v>
      </c>
    </row>
    <row r="11" spans="1:31" s="873" customFormat="1" ht="21.75" customHeight="1" thickBot="1">
      <c r="A11" s="896" t="s">
        <v>33</v>
      </c>
      <c r="B11" s="897">
        <v>1450</v>
      </c>
      <c r="C11" s="898">
        <v>407</v>
      </c>
      <c r="D11" s="898">
        <v>13</v>
      </c>
      <c r="E11" s="1254">
        <v>1536</v>
      </c>
      <c r="F11" s="898">
        <v>6270</v>
      </c>
      <c r="G11" s="1254">
        <v>973</v>
      </c>
      <c r="H11" s="898">
        <v>945</v>
      </c>
      <c r="I11" s="1255">
        <v>2992</v>
      </c>
      <c r="J11" s="1255">
        <v>0</v>
      </c>
      <c r="K11" s="1255">
        <v>0</v>
      </c>
      <c r="L11" s="1255">
        <v>0</v>
      </c>
      <c r="M11" s="898">
        <v>0</v>
      </c>
      <c r="N11" s="898">
        <v>81</v>
      </c>
      <c r="O11" s="898">
        <v>0</v>
      </c>
      <c r="P11" s="898">
        <v>3370</v>
      </c>
      <c r="Q11" s="898">
        <v>0</v>
      </c>
      <c r="R11" s="898">
        <v>0</v>
      </c>
      <c r="S11" s="898">
        <v>360</v>
      </c>
      <c r="T11" s="898">
        <v>11</v>
      </c>
      <c r="U11" s="898">
        <v>0</v>
      </c>
      <c r="V11" s="898">
        <v>0</v>
      </c>
      <c r="W11" s="1255">
        <v>874</v>
      </c>
      <c r="X11" s="1256">
        <f t="shared" si="0"/>
        <v>19282</v>
      </c>
      <c r="Z11" s="1249"/>
      <c r="AA11" s="1249"/>
      <c r="AB11" s="874"/>
      <c r="AC11" s="874"/>
      <c r="AD11" s="874">
        <f>'表3-11'!AC12</f>
        <v>0</v>
      </c>
      <c r="AE11" s="874">
        <f t="shared" si="1"/>
        <v>19282</v>
      </c>
    </row>
    <row r="12" spans="1:31" s="873" customFormat="1" ht="21.75" customHeight="1">
      <c r="A12" s="859" t="s">
        <v>34</v>
      </c>
      <c r="B12" s="860">
        <v>1007</v>
      </c>
      <c r="C12" s="909">
        <v>333</v>
      </c>
      <c r="D12" s="909">
        <v>13</v>
      </c>
      <c r="E12" s="1257">
        <v>1500</v>
      </c>
      <c r="F12" s="909">
        <v>7779</v>
      </c>
      <c r="G12" s="1257">
        <v>1041</v>
      </c>
      <c r="H12" s="909">
        <v>576</v>
      </c>
      <c r="I12" s="1258">
        <v>2954</v>
      </c>
      <c r="J12" s="1258">
        <v>438</v>
      </c>
      <c r="K12" s="1258">
        <v>0</v>
      </c>
      <c r="L12" s="1258">
        <v>0</v>
      </c>
      <c r="M12" s="909">
        <v>13807</v>
      </c>
      <c r="N12" s="909">
        <v>0</v>
      </c>
      <c r="O12" s="909">
        <v>46</v>
      </c>
      <c r="P12" s="909">
        <v>2140</v>
      </c>
      <c r="Q12" s="909">
        <v>0</v>
      </c>
      <c r="R12" s="909">
        <v>0</v>
      </c>
      <c r="S12" s="909">
        <v>101</v>
      </c>
      <c r="T12" s="909">
        <v>178</v>
      </c>
      <c r="U12" s="909">
        <v>0</v>
      </c>
      <c r="V12" s="909">
        <v>225</v>
      </c>
      <c r="W12" s="1258">
        <v>48</v>
      </c>
      <c r="X12" s="1259">
        <f t="shared" si="0"/>
        <v>32186</v>
      </c>
      <c r="Z12" s="1249"/>
      <c r="AA12" s="1249"/>
      <c r="AB12" s="874"/>
      <c r="AC12" s="874"/>
      <c r="AD12" s="874">
        <f>'表3-11'!AC13</f>
        <v>0</v>
      </c>
      <c r="AE12" s="874">
        <f t="shared" si="1"/>
        <v>32186</v>
      </c>
    </row>
    <row r="13" spans="1:31" s="873" customFormat="1" ht="21.75" customHeight="1">
      <c r="A13" s="875" t="s">
        <v>35</v>
      </c>
      <c r="B13" s="889">
        <v>1936</v>
      </c>
      <c r="C13" s="890">
        <v>16</v>
      </c>
      <c r="D13" s="890">
        <v>0</v>
      </c>
      <c r="E13" s="1251">
        <v>0</v>
      </c>
      <c r="F13" s="890">
        <v>0</v>
      </c>
      <c r="G13" s="1251">
        <v>0</v>
      </c>
      <c r="H13" s="890">
        <v>1621</v>
      </c>
      <c r="I13" s="1252">
        <v>6815</v>
      </c>
      <c r="J13" s="1252">
        <v>416</v>
      </c>
      <c r="K13" s="1252">
        <v>0</v>
      </c>
      <c r="L13" s="1252">
        <v>0</v>
      </c>
      <c r="M13" s="890">
        <v>0</v>
      </c>
      <c r="N13" s="890">
        <v>0</v>
      </c>
      <c r="O13" s="890">
        <v>0</v>
      </c>
      <c r="P13" s="890">
        <v>6179</v>
      </c>
      <c r="Q13" s="890">
        <v>0</v>
      </c>
      <c r="R13" s="890">
        <v>0</v>
      </c>
      <c r="S13" s="890">
        <v>536</v>
      </c>
      <c r="T13" s="890">
        <v>284</v>
      </c>
      <c r="U13" s="890">
        <v>0</v>
      </c>
      <c r="V13" s="890">
        <v>83</v>
      </c>
      <c r="W13" s="1252">
        <v>156</v>
      </c>
      <c r="X13" s="1253">
        <f t="shared" si="0"/>
        <v>18042</v>
      </c>
      <c r="Z13" s="1249"/>
      <c r="AA13" s="1249"/>
      <c r="AB13" s="874"/>
      <c r="AC13" s="874"/>
      <c r="AD13" s="874">
        <f>'表3-11'!AC14</f>
        <v>0</v>
      </c>
      <c r="AE13" s="874">
        <f t="shared" si="1"/>
        <v>18042</v>
      </c>
    </row>
    <row r="14" spans="1:31" s="873" customFormat="1" ht="21.75" customHeight="1">
      <c r="A14" s="875" t="s">
        <v>36</v>
      </c>
      <c r="B14" s="889">
        <v>975</v>
      </c>
      <c r="C14" s="890">
        <v>308</v>
      </c>
      <c r="D14" s="890">
        <v>3</v>
      </c>
      <c r="E14" s="1251">
        <v>1132</v>
      </c>
      <c r="F14" s="890">
        <v>7494</v>
      </c>
      <c r="G14" s="1251">
        <v>444</v>
      </c>
      <c r="H14" s="890">
        <v>580</v>
      </c>
      <c r="I14" s="1252">
        <v>2170</v>
      </c>
      <c r="J14" s="1252">
        <v>0</v>
      </c>
      <c r="K14" s="1252">
        <v>0</v>
      </c>
      <c r="L14" s="1252">
        <v>0</v>
      </c>
      <c r="M14" s="890">
        <v>0</v>
      </c>
      <c r="N14" s="890">
        <v>43</v>
      </c>
      <c r="O14" s="890">
        <v>0</v>
      </c>
      <c r="P14" s="890">
        <v>273</v>
      </c>
      <c r="Q14" s="890">
        <v>0</v>
      </c>
      <c r="R14" s="890">
        <v>0</v>
      </c>
      <c r="S14" s="890">
        <v>45</v>
      </c>
      <c r="T14" s="890">
        <v>32</v>
      </c>
      <c r="U14" s="890">
        <v>169</v>
      </c>
      <c r="V14" s="890">
        <v>697</v>
      </c>
      <c r="W14" s="1252">
        <v>270</v>
      </c>
      <c r="X14" s="1253">
        <f t="shared" si="0"/>
        <v>14635</v>
      </c>
      <c r="Z14" s="1249"/>
      <c r="AA14" s="1249"/>
      <c r="AB14" s="874"/>
      <c r="AC14" s="874"/>
      <c r="AD14" s="874">
        <f>'表3-11'!AC15</f>
        <v>0</v>
      </c>
      <c r="AE14" s="874">
        <f t="shared" si="1"/>
        <v>14635</v>
      </c>
    </row>
    <row r="15" spans="1:31" s="873" customFormat="1" ht="21.75" customHeight="1">
      <c r="A15" s="875" t="s">
        <v>37</v>
      </c>
      <c r="B15" s="889">
        <v>871</v>
      </c>
      <c r="C15" s="890">
        <v>455</v>
      </c>
      <c r="D15" s="890">
        <v>0</v>
      </c>
      <c r="E15" s="1251">
        <v>1654</v>
      </c>
      <c r="F15" s="890">
        <v>7108</v>
      </c>
      <c r="G15" s="1251">
        <v>1337</v>
      </c>
      <c r="H15" s="890">
        <v>744</v>
      </c>
      <c r="I15" s="1252">
        <v>2868</v>
      </c>
      <c r="J15" s="1252">
        <v>0</v>
      </c>
      <c r="K15" s="1252">
        <v>0</v>
      </c>
      <c r="L15" s="1252">
        <v>0</v>
      </c>
      <c r="M15" s="890">
        <v>0</v>
      </c>
      <c r="N15" s="890">
        <v>69</v>
      </c>
      <c r="O15" s="890">
        <v>0</v>
      </c>
      <c r="P15" s="890">
        <v>697</v>
      </c>
      <c r="Q15" s="890">
        <v>322</v>
      </c>
      <c r="R15" s="890">
        <v>0</v>
      </c>
      <c r="S15" s="890">
        <v>90</v>
      </c>
      <c r="T15" s="890">
        <v>18</v>
      </c>
      <c r="U15" s="890">
        <v>182</v>
      </c>
      <c r="V15" s="890">
        <v>0</v>
      </c>
      <c r="W15" s="1252">
        <v>671</v>
      </c>
      <c r="X15" s="1253">
        <f t="shared" si="0"/>
        <v>17086</v>
      </c>
      <c r="Z15" s="1249"/>
      <c r="AA15" s="1249"/>
      <c r="AB15" s="874"/>
      <c r="AC15" s="874"/>
      <c r="AD15" s="874">
        <f>'表3-11'!AC16</f>
        <v>0</v>
      </c>
      <c r="AE15" s="874">
        <f t="shared" si="1"/>
        <v>17086</v>
      </c>
    </row>
    <row r="16" spans="1:31" s="873" customFormat="1" ht="21.75" customHeight="1" thickBot="1">
      <c r="A16" s="896" t="s">
        <v>38</v>
      </c>
      <c r="B16" s="897">
        <v>156</v>
      </c>
      <c r="C16" s="898">
        <v>6</v>
      </c>
      <c r="D16" s="898">
        <v>0</v>
      </c>
      <c r="E16" s="1254">
        <v>497</v>
      </c>
      <c r="F16" s="898">
        <v>72</v>
      </c>
      <c r="G16" s="1254">
        <v>0</v>
      </c>
      <c r="H16" s="898">
        <v>178</v>
      </c>
      <c r="I16" s="1255">
        <v>832</v>
      </c>
      <c r="J16" s="1255">
        <v>0</v>
      </c>
      <c r="K16" s="1255">
        <v>0</v>
      </c>
      <c r="L16" s="1255">
        <v>0</v>
      </c>
      <c r="M16" s="898">
        <v>0</v>
      </c>
      <c r="N16" s="898">
        <v>3</v>
      </c>
      <c r="O16" s="898">
        <v>0</v>
      </c>
      <c r="P16" s="898">
        <v>606</v>
      </c>
      <c r="Q16" s="898">
        <v>0</v>
      </c>
      <c r="R16" s="898">
        <v>0</v>
      </c>
      <c r="S16" s="898">
        <v>0</v>
      </c>
      <c r="T16" s="898">
        <v>0</v>
      </c>
      <c r="U16" s="898">
        <v>484</v>
      </c>
      <c r="V16" s="898">
        <v>0</v>
      </c>
      <c r="W16" s="1255">
        <v>2344</v>
      </c>
      <c r="X16" s="1256">
        <f t="shared" si="0"/>
        <v>5178</v>
      </c>
      <c r="Z16" s="1249"/>
      <c r="AA16" s="1249"/>
      <c r="AB16" s="874"/>
      <c r="AC16" s="874"/>
      <c r="AD16" s="874">
        <f>'表3-11'!AC17</f>
        <v>0</v>
      </c>
      <c r="AE16" s="874">
        <f t="shared" si="1"/>
        <v>5178</v>
      </c>
    </row>
    <row r="17" spans="1:31" s="873" customFormat="1" ht="21.75" customHeight="1">
      <c r="A17" s="859" t="s">
        <v>39</v>
      </c>
      <c r="B17" s="860">
        <v>225</v>
      </c>
      <c r="C17" s="909">
        <v>79</v>
      </c>
      <c r="D17" s="909">
        <v>0</v>
      </c>
      <c r="E17" s="1257">
        <v>332</v>
      </c>
      <c r="F17" s="909">
        <v>931</v>
      </c>
      <c r="G17" s="1257">
        <v>158</v>
      </c>
      <c r="H17" s="909">
        <v>171</v>
      </c>
      <c r="I17" s="1258">
        <v>667</v>
      </c>
      <c r="J17" s="1258">
        <v>10</v>
      </c>
      <c r="K17" s="1258">
        <v>0</v>
      </c>
      <c r="L17" s="1258">
        <v>0</v>
      </c>
      <c r="M17" s="861">
        <v>2069</v>
      </c>
      <c r="N17" s="909">
        <v>0</v>
      </c>
      <c r="O17" s="909">
        <v>0</v>
      </c>
      <c r="P17" s="909">
        <v>527</v>
      </c>
      <c r="Q17" s="909">
        <v>0</v>
      </c>
      <c r="R17" s="909">
        <v>0</v>
      </c>
      <c r="S17" s="909">
        <v>49</v>
      </c>
      <c r="T17" s="909">
        <v>23</v>
      </c>
      <c r="U17" s="909">
        <v>45</v>
      </c>
      <c r="V17" s="909">
        <v>0</v>
      </c>
      <c r="W17" s="1245">
        <v>29</v>
      </c>
      <c r="X17" s="1248">
        <f t="shared" si="0"/>
        <v>5315</v>
      </c>
      <c r="Z17" s="1249"/>
      <c r="AA17" s="1249"/>
      <c r="AB17" s="874"/>
      <c r="AC17" s="874"/>
      <c r="AD17" s="874">
        <f>'表3-11'!AC18</f>
        <v>0</v>
      </c>
      <c r="AE17" s="874">
        <f t="shared" si="1"/>
        <v>5315</v>
      </c>
    </row>
    <row r="18" spans="1:31" s="873" customFormat="1" ht="21.75" customHeight="1">
      <c r="A18" s="875" t="s">
        <v>40</v>
      </c>
      <c r="B18" s="889">
        <v>749</v>
      </c>
      <c r="C18" s="890">
        <v>216</v>
      </c>
      <c r="D18" s="890">
        <v>896</v>
      </c>
      <c r="E18" s="1251">
        <v>0</v>
      </c>
      <c r="F18" s="890">
        <v>3704</v>
      </c>
      <c r="G18" s="1251">
        <v>280</v>
      </c>
      <c r="H18" s="890">
        <v>457</v>
      </c>
      <c r="I18" s="1252">
        <v>1536</v>
      </c>
      <c r="J18" s="1252">
        <v>0</v>
      </c>
      <c r="K18" s="1252">
        <v>0</v>
      </c>
      <c r="L18" s="1252">
        <v>0</v>
      </c>
      <c r="M18" s="890">
        <v>0</v>
      </c>
      <c r="N18" s="890">
        <v>33</v>
      </c>
      <c r="O18" s="890">
        <v>0</v>
      </c>
      <c r="P18" s="890">
        <v>1072</v>
      </c>
      <c r="Q18" s="890">
        <v>300</v>
      </c>
      <c r="R18" s="890">
        <v>0</v>
      </c>
      <c r="S18" s="890">
        <v>0</v>
      </c>
      <c r="T18" s="890">
        <v>0</v>
      </c>
      <c r="U18" s="890">
        <v>344</v>
      </c>
      <c r="V18" s="890">
        <v>0</v>
      </c>
      <c r="W18" s="1252">
        <v>4046</v>
      </c>
      <c r="X18" s="1259">
        <f t="shared" si="0"/>
        <v>13633</v>
      </c>
      <c r="Z18" s="1249"/>
      <c r="AA18" s="1249"/>
      <c r="AB18" s="874"/>
      <c r="AC18" s="874"/>
      <c r="AD18" s="874">
        <f>'表3-11'!AC19</f>
        <v>0</v>
      </c>
      <c r="AE18" s="874">
        <f t="shared" si="1"/>
        <v>13633</v>
      </c>
    </row>
    <row r="19" spans="1:31" s="873" customFormat="1" ht="21.75" customHeight="1">
      <c r="A19" s="875" t="s">
        <v>41</v>
      </c>
      <c r="B19" s="889">
        <v>1001</v>
      </c>
      <c r="C19" s="890">
        <v>499</v>
      </c>
      <c r="D19" s="890">
        <v>63</v>
      </c>
      <c r="E19" s="1251">
        <v>1674</v>
      </c>
      <c r="F19" s="890">
        <v>6351</v>
      </c>
      <c r="G19" s="1251">
        <v>930</v>
      </c>
      <c r="H19" s="890">
        <v>958</v>
      </c>
      <c r="I19" s="1252">
        <v>2264</v>
      </c>
      <c r="J19" s="1252">
        <v>3118</v>
      </c>
      <c r="K19" s="1252">
        <v>0</v>
      </c>
      <c r="L19" s="1252">
        <v>0</v>
      </c>
      <c r="M19" s="890">
        <v>0</v>
      </c>
      <c r="N19" s="890">
        <v>0</v>
      </c>
      <c r="O19" s="890">
        <v>37</v>
      </c>
      <c r="P19" s="890">
        <v>0</v>
      </c>
      <c r="Q19" s="890">
        <v>0</v>
      </c>
      <c r="R19" s="890">
        <v>0</v>
      </c>
      <c r="S19" s="890">
        <v>0</v>
      </c>
      <c r="T19" s="890">
        <v>0</v>
      </c>
      <c r="U19" s="890">
        <v>0</v>
      </c>
      <c r="V19" s="890">
        <v>0</v>
      </c>
      <c r="W19" s="1252">
        <v>111</v>
      </c>
      <c r="X19" s="1253">
        <f t="shared" si="0"/>
        <v>17006</v>
      </c>
      <c r="Z19" s="1249"/>
      <c r="AA19" s="1249"/>
      <c r="AB19" s="874"/>
      <c r="AC19" s="874"/>
      <c r="AD19" s="874">
        <f>'表3-11'!AC20</f>
        <v>0</v>
      </c>
      <c r="AE19" s="874">
        <f t="shared" si="1"/>
        <v>17006</v>
      </c>
    </row>
    <row r="20" spans="1:31" s="873" customFormat="1" ht="21.75" customHeight="1">
      <c r="A20" s="875" t="s">
        <v>42</v>
      </c>
      <c r="B20" s="889">
        <v>1017</v>
      </c>
      <c r="C20" s="890">
        <v>575</v>
      </c>
      <c r="D20" s="890">
        <v>37</v>
      </c>
      <c r="E20" s="1251">
        <v>1273</v>
      </c>
      <c r="F20" s="890">
        <v>5955</v>
      </c>
      <c r="G20" s="1251">
        <v>960</v>
      </c>
      <c r="H20" s="890">
        <v>664</v>
      </c>
      <c r="I20" s="1252">
        <v>2525</v>
      </c>
      <c r="J20" s="1252">
        <v>0</v>
      </c>
      <c r="K20" s="1252">
        <v>0</v>
      </c>
      <c r="L20" s="1252">
        <v>0</v>
      </c>
      <c r="M20" s="890">
        <v>0</v>
      </c>
      <c r="N20" s="890">
        <v>0</v>
      </c>
      <c r="O20" s="890">
        <v>5</v>
      </c>
      <c r="P20" s="890">
        <v>3591</v>
      </c>
      <c r="Q20" s="890">
        <v>0</v>
      </c>
      <c r="R20" s="890">
        <v>0</v>
      </c>
      <c r="S20" s="890">
        <v>485</v>
      </c>
      <c r="T20" s="890">
        <v>16</v>
      </c>
      <c r="U20" s="890">
        <v>0</v>
      </c>
      <c r="V20" s="890">
        <v>0</v>
      </c>
      <c r="W20" s="1252">
        <v>60</v>
      </c>
      <c r="X20" s="1253">
        <f t="shared" si="0"/>
        <v>17163</v>
      </c>
      <c r="Z20" s="1249"/>
      <c r="AA20" s="1249"/>
      <c r="AB20" s="874"/>
      <c r="AC20" s="874"/>
      <c r="AD20" s="874">
        <f>'表3-11'!AC21</f>
        <v>0</v>
      </c>
      <c r="AE20" s="874">
        <f t="shared" si="1"/>
        <v>17163</v>
      </c>
    </row>
    <row r="21" spans="1:31" s="873" customFormat="1" ht="21.75" customHeight="1" thickBot="1">
      <c r="A21" s="896" t="s">
        <v>43</v>
      </c>
      <c r="B21" s="897">
        <v>281</v>
      </c>
      <c r="C21" s="898">
        <v>24</v>
      </c>
      <c r="D21" s="898">
        <v>565</v>
      </c>
      <c r="E21" s="1254">
        <v>0</v>
      </c>
      <c r="F21" s="898">
        <v>51</v>
      </c>
      <c r="G21" s="1254">
        <v>0</v>
      </c>
      <c r="H21" s="898">
        <v>335</v>
      </c>
      <c r="I21" s="1255">
        <v>911</v>
      </c>
      <c r="J21" s="1255">
        <v>693</v>
      </c>
      <c r="K21" s="1255">
        <v>0</v>
      </c>
      <c r="L21" s="1255">
        <v>0</v>
      </c>
      <c r="M21" s="898">
        <v>0</v>
      </c>
      <c r="N21" s="898">
        <v>0</v>
      </c>
      <c r="O21" s="898">
        <v>0</v>
      </c>
      <c r="P21" s="898">
        <v>732</v>
      </c>
      <c r="Q21" s="898">
        <v>205</v>
      </c>
      <c r="R21" s="898">
        <v>0</v>
      </c>
      <c r="S21" s="898">
        <v>0</v>
      </c>
      <c r="T21" s="898">
        <v>0</v>
      </c>
      <c r="U21" s="898">
        <v>235</v>
      </c>
      <c r="V21" s="898">
        <v>0</v>
      </c>
      <c r="W21" s="1255">
        <v>499</v>
      </c>
      <c r="X21" s="1256">
        <f t="shared" si="0"/>
        <v>4531</v>
      </c>
      <c r="Z21" s="1249"/>
      <c r="AA21" s="1249"/>
      <c r="AB21" s="874"/>
      <c r="AC21" s="874"/>
      <c r="AD21" s="874">
        <f>'表3-11'!AC22</f>
        <v>0</v>
      </c>
      <c r="AE21" s="874">
        <f t="shared" si="1"/>
        <v>4531</v>
      </c>
    </row>
    <row r="22" spans="1:31" s="873" customFormat="1" ht="21.75" customHeight="1">
      <c r="A22" s="859" t="s">
        <v>44</v>
      </c>
      <c r="B22" s="860">
        <v>485</v>
      </c>
      <c r="C22" s="909">
        <v>325</v>
      </c>
      <c r="D22" s="909">
        <v>0</v>
      </c>
      <c r="E22" s="1257">
        <v>844</v>
      </c>
      <c r="F22" s="909">
        <v>4575</v>
      </c>
      <c r="G22" s="1257">
        <v>712</v>
      </c>
      <c r="H22" s="909">
        <v>526</v>
      </c>
      <c r="I22" s="1258">
        <v>1906</v>
      </c>
      <c r="J22" s="1258">
        <v>18</v>
      </c>
      <c r="K22" s="1258">
        <v>0</v>
      </c>
      <c r="L22" s="1258">
        <v>228</v>
      </c>
      <c r="M22" s="909">
        <v>0</v>
      </c>
      <c r="N22" s="909">
        <v>0</v>
      </c>
      <c r="O22" s="909">
        <v>45</v>
      </c>
      <c r="P22" s="909">
        <v>920</v>
      </c>
      <c r="Q22" s="909">
        <v>1343</v>
      </c>
      <c r="R22" s="909">
        <v>0</v>
      </c>
      <c r="S22" s="909">
        <v>92</v>
      </c>
      <c r="T22" s="909">
        <v>19</v>
      </c>
      <c r="U22" s="909">
        <v>0</v>
      </c>
      <c r="V22" s="909">
        <v>0</v>
      </c>
      <c r="W22" s="1258">
        <v>246</v>
      </c>
      <c r="X22" s="1259">
        <f t="shared" si="0"/>
        <v>12284</v>
      </c>
      <c r="Z22" s="1249"/>
      <c r="AA22" s="1249"/>
      <c r="AB22" s="874"/>
      <c r="AC22" s="874"/>
      <c r="AD22" s="874">
        <f>'表3-11'!AC23</f>
        <v>0</v>
      </c>
      <c r="AE22" s="874">
        <f t="shared" si="1"/>
        <v>12284</v>
      </c>
    </row>
    <row r="23" spans="1:31" s="873" customFormat="1" ht="21.75" customHeight="1">
      <c r="A23" s="875" t="s">
        <v>45</v>
      </c>
      <c r="B23" s="889">
        <v>362</v>
      </c>
      <c r="C23" s="890">
        <v>405</v>
      </c>
      <c r="D23" s="890">
        <v>0</v>
      </c>
      <c r="E23" s="1251">
        <v>778</v>
      </c>
      <c r="F23" s="890">
        <v>2967</v>
      </c>
      <c r="G23" s="1251">
        <v>590</v>
      </c>
      <c r="H23" s="890">
        <v>566</v>
      </c>
      <c r="I23" s="1252">
        <v>1307</v>
      </c>
      <c r="J23" s="1252">
        <v>0</v>
      </c>
      <c r="K23" s="1252">
        <v>0</v>
      </c>
      <c r="L23" s="1252">
        <v>0</v>
      </c>
      <c r="M23" s="890">
        <v>0</v>
      </c>
      <c r="N23" s="890">
        <v>29</v>
      </c>
      <c r="O23" s="890">
        <v>0</v>
      </c>
      <c r="P23" s="890">
        <v>861</v>
      </c>
      <c r="Q23" s="890">
        <v>1258</v>
      </c>
      <c r="R23" s="890">
        <v>0</v>
      </c>
      <c r="S23" s="890">
        <v>85</v>
      </c>
      <c r="T23" s="890">
        <v>18</v>
      </c>
      <c r="U23" s="890">
        <v>0</v>
      </c>
      <c r="V23" s="890">
        <v>0</v>
      </c>
      <c r="W23" s="1252">
        <v>1071</v>
      </c>
      <c r="X23" s="1253">
        <f t="shared" si="0"/>
        <v>10297</v>
      </c>
      <c r="Z23" s="1249"/>
      <c r="AA23" s="1249"/>
      <c r="AB23" s="874"/>
      <c r="AC23" s="874"/>
      <c r="AD23" s="874">
        <f>'表3-11'!AC24</f>
        <v>0</v>
      </c>
      <c r="AE23" s="874">
        <f t="shared" si="1"/>
        <v>10297</v>
      </c>
    </row>
    <row r="24" spans="1:31" s="873" customFormat="1" ht="21.75" customHeight="1">
      <c r="A24" s="875" t="s">
        <v>46</v>
      </c>
      <c r="B24" s="889">
        <v>339</v>
      </c>
      <c r="C24" s="890">
        <v>9</v>
      </c>
      <c r="D24" s="890">
        <v>0</v>
      </c>
      <c r="E24" s="1251">
        <v>235</v>
      </c>
      <c r="F24" s="890">
        <v>1528</v>
      </c>
      <c r="G24" s="1251">
        <v>9</v>
      </c>
      <c r="H24" s="890">
        <v>146</v>
      </c>
      <c r="I24" s="1252">
        <v>467</v>
      </c>
      <c r="J24" s="1252">
        <v>206</v>
      </c>
      <c r="K24" s="1252">
        <v>0</v>
      </c>
      <c r="L24" s="1252">
        <v>0</v>
      </c>
      <c r="M24" s="890">
        <v>0</v>
      </c>
      <c r="N24" s="890">
        <v>16</v>
      </c>
      <c r="O24" s="890">
        <v>0</v>
      </c>
      <c r="P24" s="890">
        <v>9</v>
      </c>
      <c r="Q24" s="890">
        <v>0</v>
      </c>
      <c r="R24" s="890">
        <v>0</v>
      </c>
      <c r="S24" s="890">
        <v>0</v>
      </c>
      <c r="T24" s="890">
        <v>0</v>
      </c>
      <c r="U24" s="890">
        <v>0</v>
      </c>
      <c r="V24" s="890">
        <v>0</v>
      </c>
      <c r="W24" s="1252">
        <v>16</v>
      </c>
      <c r="X24" s="1253">
        <f t="shared" si="0"/>
        <v>2980</v>
      </c>
      <c r="Z24" s="1249"/>
      <c r="AA24" s="1249"/>
      <c r="AB24" s="874"/>
      <c r="AC24" s="874"/>
      <c r="AD24" s="874">
        <f>'表3-11'!AC25</f>
        <v>0</v>
      </c>
      <c r="AE24" s="874">
        <f t="shared" si="1"/>
        <v>2980</v>
      </c>
    </row>
    <row r="25" spans="1:31" s="873" customFormat="1" ht="21.75" customHeight="1" thickBot="1">
      <c r="A25" s="924" t="s">
        <v>47</v>
      </c>
      <c r="B25" s="925">
        <v>563</v>
      </c>
      <c r="C25" s="926">
        <v>170</v>
      </c>
      <c r="D25" s="926">
        <v>15</v>
      </c>
      <c r="E25" s="1260">
        <v>486</v>
      </c>
      <c r="F25" s="926">
        <v>1789</v>
      </c>
      <c r="G25" s="1260">
        <v>417</v>
      </c>
      <c r="H25" s="926">
        <v>294</v>
      </c>
      <c r="I25" s="1261">
        <v>897</v>
      </c>
      <c r="J25" s="1261">
        <v>0</v>
      </c>
      <c r="K25" s="1261">
        <v>0</v>
      </c>
      <c r="L25" s="1261">
        <v>148</v>
      </c>
      <c r="M25" s="926">
        <v>0</v>
      </c>
      <c r="N25" s="898">
        <v>0</v>
      </c>
      <c r="O25" s="898">
        <v>39</v>
      </c>
      <c r="P25" s="1258">
        <v>615</v>
      </c>
      <c r="Q25" s="1258">
        <v>898</v>
      </c>
      <c r="R25" s="1258">
        <v>0</v>
      </c>
      <c r="S25" s="1258">
        <v>60</v>
      </c>
      <c r="T25" s="1258">
        <v>14</v>
      </c>
      <c r="U25" s="1258">
        <v>0</v>
      </c>
      <c r="V25" s="877">
        <v>0</v>
      </c>
      <c r="W25" s="1261">
        <v>212</v>
      </c>
      <c r="X25" s="1262">
        <f t="shared" si="0"/>
        <v>6617</v>
      </c>
      <c r="Z25" s="1249"/>
      <c r="AA25" s="1249"/>
      <c r="AB25" s="874"/>
      <c r="AC25" s="874"/>
      <c r="AD25" s="874">
        <f>'表3-11'!AC26</f>
        <v>0</v>
      </c>
      <c r="AE25" s="874">
        <f t="shared" si="1"/>
        <v>6617</v>
      </c>
    </row>
    <row r="26" spans="1:31" s="873" customFormat="1" ht="21.75" customHeight="1" thickBot="1">
      <c r="A26" s="934" t="s">
        <v>48</v>
      </c>
      <c r="B26" s="935">
        <f>SUM(B7:B25)</f>
        <v>34346</v>
      </c>
      <c r="C26" s="936">
        <f t="shared" ref="C26:X26" si="2">SUM(C7:C25)</f>
        <v>14713</v>
      </c>
      <c r="D26" s="936">
        <f t="shared" si="2"/>
        <v>2194</v>
      </c>
      <c r="E26" s="936">
        <f t="shared" si="2"/>
        <v>46006</v>
      </c>
      <c r="F26" s="936">
        <f t="shared" si="2"/>
        <v>84553</v>
      </c>
      <c r="G26" s="936">
        <f t="shared" si="2"/>
        <v>11051</v>
      </c>
      <c r="H26" s="936">
        <f t="shared" si="2"/>
        <v>31523</v>
      </c>
      <c r="I26" s="936">
        <f t="shared" si="2"/>
        <v>105619</v>
      </c>
      <c r="J26" s="936">
        <f t="shared" si="2"/>
        <v>4899</v>
      </c>
      <c r="K26" s="936">
        <f t="shared" si="2"/>
        <v>0</v>
      </c>
      <c r="L26" s="936">
        <f t="shared" si="2"/>
        <v>376</v>
      </c>
      <c r="M26" s="936">
        <f t="shared" si="2"/>
        <v>15876</v>
      </c>
      <c r="N26" s="936">
        <f t="shared" si="2"/>
        <v>274</v>
      </c>
      <c r="O26" s="936">
        <f>SUM(O7:O25)</f>
        <v>315</v>
      </c>
      <c r="P26" s="936">
        <f t="shared" si="2"/>
        <v>28022</v>
      </c>
      <c r="Q26" s="936">
        <f t="shared" si="2"/>
        <v>4326</v>
      </c>
      <c r="R26" s="936">
        <f t="shared" si="2"/>
        <v>0</v>
      </c>
      <c r="S26" s="936">
        <f t="shared" si="2"/>
        <v>3674</v>
      </c>
      <c r="T26" s="936">
        <f t="shared" si="2"/>
        <v>836</v>
      </c>
      <c r="U26" s="936">
        <f t="shared" si="2"/>
        <v>4236</v>
      </c>
      <c r="V26" s="936">
        <f t="shared" si="2"/>
        <v>1005</v>
      </c>
      <c r="W26" s="936">
        <f t="shared" si="2"/>
        <v>20403</v>
      </c>
      <c r="X26" s="1263">
        <f t="shared" si="2"/>
        <v>414247</v>
      </c>
      <c r="Z26" s="1249"/>
      <c r="AA26" s="1249"/>
      <c r="AB26" s="874"/>
      <c r="AC26" s="874"/>
      <c r="AD26" s="874">
        <f>'表3-11'!AC27</f>
        <v>0</v>
      </c>
      <c r="AE26" s="874">
        <f t="shared" si="1"/>
        <v>414247</v>
      </c>
    </row>
    <row r="27" spans="1:31" s="873" customFormat="1" ht="21.75" customHeight="1">
      <c r="A27" s="859" t="s">
        <v>49</v>
      </c>
      <c r="B27" s="860">
        <v>69</v>
      </c>
      <c r="C27" s="909">
        <v>2</v>
      </c>
      <c r="D27" s="909">
        <v>305</v>
      </c>
      <c r="E27" s="1257">
        <v>0</v>
      </c>
      <c r="F27" s="909">
        <v>7</v>
      </c>
      <c r="G27" s="1257">
        <v>1</v>
      </c>
      <c r="H27" s="909">
        <v>100</v>
      </c>
      <c r="I27" s="1258">
        <v>557</v>
      </c>
      <c r="J27" s="1258">
        <v>1804</v>
      </c>
      <c r="K27" s="1258">
        <v>0</v>
      </c>
      <c r="L27" s="1258">
        <v>16</v>
      </c>
      <c r="M27" s="909">
        <v>0</v>
      </c>
      <c r="N27" s="1258">
        <v>9</v>
      </c>
      <c r="O27" s="1258">
        <v>0</v>
      </c>
      <c r="P27" s="1258">
        <v>295</v>
      </c>
      <c r="Q27" s="1258">
        <v>0</v>
      </c>
      <c r="R27" s="1258">
        <v>0</v>
      </c>
      <c r="S27" s="1258">
        <v>0</v>
      </c>
      <c r="T27" s="1258">
        <v>0</v>
      </c>
      <c r="U27" s="1258">
        <v>234</v>
      </c>
      <c r="V27" s="877">
        <v>0</v>
      </c>
      <c r="W27" s="1258">
        <v>229</v>
      </c>
      <c r="X27" s="1259">
        <f t="shared" si="0"/>
        <v>3628</v>
      </c>
      <c r="Z27" s="1249"/>
      <c r="AA27" s="1249"/>
      <c r="AB27" s="874"/>
      <c r="AC27" s="874"/>
      <c r="AD27" s="874">
        <f>'表3-11'!AC28</f>
        <v>0</v>
      </c>
      <c r="AE27" s="874">
        <f t="shared" si="1"/>
        <v>3628</v>
      </c>
    </row>
    <row r="28" spans="1:31" s="873" customFormat="1" ht="21.75" customHeight="1">
      <c r="A28" s="875" t="s">
        <v>50</v>
      </c>
      <c r="B28" s="889">
        <v>21</v>
      </c>
      <c r="C28" s="890">
        <v>163</v>
      </c>
      <c r="D28" s="890">
        <v>0</v>
      </c>
      <c r="E28" s="1251">
        <v>227</v>
      </c>
      <c r="F28" s="890">
        <v>990</v>
      </c>
      <c r="G28" s="1251">
        <v>241</v>
      </c>
      <c r="H28" s="890">
        <v>107</v>
      </c>
      <c r="I28" s="1252">
        <v>536</v>
      </c>
      <c r="J28" s="1252">
        <v>121</v>
      </c>
      <c r="K28" s="1252">
        <v>0</v>
      </c>
      <c r="L28" s="1252">
        <v>0</v>
      </c>
      <c r="M28" s="890">
        <v>0</v>
      </c>
      <c r="N28" s="1258">
        <v>14</v>
      </c>
      <c r="O28" s="1258">
        <v>0</v>
      </c>
      <c r="P28" s="890">
        <v>1015</v>
      </c>
      <c r="Q28" s="890">
        <v>0</v>
      </c>
      <c r="R28" s="890">
        <v>0</v>
      </c>
      <c r="S28" s="890">
        <v>124</v>
      </c>
      <c r="T28" s="890">
        <v>0</v>
      </c>
      <c r="U28" s="890">
        <v>55</v>
      </c>
      <c r="V28" s="890">
        <v>0</v>
      </c>
      <c r="W28" s="1252">
        <v>98</v>
      </c>
      <c r="X28" s="1253">
        <f t="shared" si="0"/>
        <v>3712</v>
      </c>
      <c r="Z28" s="1249"/>
      <c r="AA28" s="1249"/>
      <c r="AB28" s="874"/>
      <c r="AC28" s="874"/>
      <c r="AD28" s="874">
        <f>'表3-11'!AC29</f>
        <v>0</v>
      </c>
      <c r="AE28" s="874">
        <f t="shared" si="1"/>
        <v>3712</v>
      </c>
    </row>
    <row r="29" spans="1:31" s="873" customFormat="1" ht="21.75" customHeight="1">
      <c r="A29" s="875" t="s">
        <v>51</v>
      </c>
      <c r="B29" s="889">
        <v>245</v>
      </c>
      <c r="C29" s="890">
        <v>55</v>
      </c>
      <c r="D29" s="890">
        <v>7</v>
      </c>
      <c r="E29" s="1251">
        <v>222</v>
      </c>
      <c r="F29" s="890">
        <v>968</v>
      </c>
      <c r="G29" s="1251">
        <v>185</v>
      </c>
      <c r="H29" s="890">
        <v>80</v>
      </c>
      <c r="I29" s="1252">
        <v>318</v>
      </c>
      <c r="J29" s="1252">
        <v>11</v>
      </c>
      <c r="K29" s="1252">
        <v>0</v>
      </c>
      <c r="L29" s="1252">
        <v>0</v>
      </c>
      <c r="M29" s="890">
        <v>0</v>
      </c>
      <c r="N29" s="1252">
        <v>10</v>
      </c>
      <c r="O29" s="1252">
        <v>0</v>
      </c>
      <c r="P29" s="890">
        <v>436</v>
      </c>
      <c r="Q29" s="890">
        <v>0</v>
      </c>
      <c r="R29" s="890">
        <v>0</v>
      </c>
      <c r="S29" s="890">
        <v>47</v>
      </c>
      <c r="T29" s="890">
        <v>1</v>
      </c>
      <c r="U29" s="890">
        <v>0</v>
      </c>
      <c r="V29" s="890">
        <v>0</v>
      </c>
      <c r="W29" s="1252">
        <v>87</v>
      </c>
      <c r="X29" s="1253">
        <f t="shared" si="0"/>
        <v>2672</v>
      </c>
      <c r="Z29" s="1249"/>
      <c r="AA29" s="1249"/>
      <c r="AB29" s="874"/>
      <c r="AC29" s="874"/>
      <c r="AD29" s="874">
        <f>'表3-11'!AC30</f>
        <v>0</v>
      </c>
      <c r="AE29" s="874">
        <f t="shared" si="1"/>
        <v>2672</v>
      </c>
    </row>
    <row r="30" spans="1:31" s="873" customFormat="1" ht="21.75" customHeight="1" thickBot="1">
      <c r="A30" s="896" t="s">
        <v>52</v>
      </c>
      <c r="B30" s="897">
        <v>152</v>
      </c>
      <c r="C30" s="926">
        <v>67</v>
      </c>
      <c r="D30" s="926">
        <v>2</v>
      </c>
      <c r="E30" s="1260">
        <v>182</v>
      </c>
      <c r="F30" s="926">
        <v>1078</v>
      </c>
      <c r="G30" s="1260">
        <v>124</v>
      </c>
      <c r="H30" s="926">
        <v>71</v>
      </c>
      <c r="I30" s="1261">
        <v>288</v>
      </c>
      <c r="J30" s="1261">
        <v>0</v>
      </c>
      <c r="K30" s="1261">
        <v>0</v>
      </c>
      <c r="L30" s="1261">
        <v>0</v>
      </c>
      <c r="M30" s="926">
        <v>0</v>
      </c>
      <c r="N30" s="1264">
        <v>0</v>
      </c>
      <c r="O30" s="1264">
        <v>7</v>
      </c>
      <c r="P30" s="898">
        <v>307</v>
      </c>
      <c r="Q30" s="898">
        <v>0</v>
      </c>
      <c r="R30" s="898">
        <v>0</v>
      </c>
      <c r="S30" s="898">
        <v>32</v>
      </c>
      <c r="T30" s="898">
        <v>1</v>
      </c>
      <c r="U30" s="898">
        <v>0</v>
      </c>
      <c r="V30" s="898">
        <v>0</v>
      </c>
      <c r="W30" s="1261">
        <v>250</v>
      </c>
      <c r="X30" s="1262">
        <f t="shared" si="0"/>
        <v>2561</v>
      </c>
      <c r="Z30" s="1249"/>
      <c r="AA30" s="1249"/>
      <c r="AB30" s="874"/>
      <c r="AC30" s="874"/>
      <c r="AD30" s="874">
        <f>'表3-11'!AC31</f>
        <v>0</v>
      </c>
      <c r="AE30" s="874">
        <f t="shared" si="1"/>
        <v>2561</v>
      </c>
    </row>
    <row r="31" spans="1:31" s="873" customFormat="1" ht="21.75" customHeight="1">
      <c r="A31" s="859" t="s">
        <v>53</v>
      </c>
      <c r="B31" s="860">
        <v>54</v>
      </c>
      <c r="C31" s="861">
        <v>21</v>
      </c>
      <c r="D31" s="861">
        <v>0</v>
      </c>
      <c r="E31" s="1244">
        <v>51</v>
      </c>
      <c r="F31" s="861">
        <v>212</v>
      </c>
      <c r="G31" s="1244">
        <v>37</v>
      </c>
      <c r="H31" s="861">
        <v>26</v>
      </c>
      <c r="I31" s="1245">
        <v>69</v>
      </c>
      <c r="J31" s="1245">
        <v>0</v>
      </c>
      <c r="K31" s="1245">
        <v>0</v>
      </c>
      <c r="L31" s="1245">
        <v>0</v>
      </c>
      <c r="M31" s="861">
        <v>0</v>
      </c>
      <c r="N31" s="1258">
        <v>0</v>
      </c>
      <c r="O31" s="1258">
        <v>0</v>
      </c>
      <c r="P31" s="909">
        <v>32</v>
      </c>
      <c r="Q31" s="909">
        <v>0</v>
      </c>
      <c r="R31" s="909">
        <v>0</v>
      </c>
      <c r="S31" s="909">
        <v>5</v>
      </c>
      <c r="T31" s="909">
        <v>0</v>
      </c>
      <c r="U31" s="909">
        <v>0</v>
      </c>
      <c r="V31" s="909">
        <v>0</v>
      </c>
      <c r="W31" s="1245">
        <v>14</v>
      </c>
      <c r="X31" s="1248">
        <f t="shared" si="0"/>
        <v>521</v>
      </c>
      <c r="Z31" s="1249"/>
      <c r="AA31" s="1249"/>
      <c r="AB31" s="874"/>
      <c r="AC31" s="874"/>
      <c r="AD31" s="874">
        <f>'表3-11'!AC32</f>
        <v>0</v>
      </c>
      <c r="AE31" s="874">
        <f t="shared" si="1"/>
        <v>521</v>
      </c>
    </row>
    <row r="32" spans="1:31" s="873" customFormat="1" ht="21.75" customHeight="1">
      <c r="A32" s="875" t="s">
        <v>54</v>
      </c>
      <c r="B32" s="889">
        <v>88</v>
      </c>
      <c r="C32" s="890">
        <v>38</v>
      </c>
      <c r="D32" s="890">
        <v>0</v>
      </c>
      <c r="E32" s="1251">
        <v>103</v>
      </c>
      <c r="F32" s="890">
        <v>508</v>
      </c>
      <c r="G32" s="1251">
        <v>41</v>
      </c>
      <c r="H32" s="890">
        <v>60</v>
      </c>
      <c r="I32" s="1252">
        <v>145</v>
      </c>
      <c r="J32" s="1252">
        <v>0</v>
      </c>
      <c r="K32" s="1252">
        <v>0</v>
      </c>
      <c r="L32" s="1252">
        <v>0</v>
      </c>
      <c r="M32" s="890">
        <v>0</v>
      </c>
      <c r="N32" s="1258">
        <v>0</v>
      </c>
      <c r="O32" s="1258">
        <v>0</v>
      </c>
      <c r="P32" s="890">
        <v>52</v>
      </c>
      <c r="Q32" s="890">
        <v>0</v>
      </c>
      <c r="R32" s="890">
        <v>0</v>
      </c>
      <c r="S32" s="890">
        <v>8</v>
      </c>
      <c r="T32" s="890">
        <v>0</v>
      </c>
      <c r="U32" s="890">
        <v>0</v>
      </c>
      <c r="V32" s="890">
        <v>0</v>
      </c>
      <c r="W32" s="1252">
        <v>139</v>
      </c>
      <c r="X32" s="1253">
        <f t="shared" si="0"/>
        <v>1182</v>
      </c>
      <c r="Z32" s="1249"/>
      <c r="AA32" s="1249"/>
      <c r="AB32" s="874"/>
      <c r="AC32" s="874"/>
      <c r="AD32" s="874">
        <f>'表3-11'!AC33</f>
        <v>0</v>
      </c>
      <c r="AE32" s="874">
        <f t="shared" si="1"/>
        <v>1182</v>
      </c>
    </row>
    <row r="33" spans="1:31" s="873" customFormat="1" ht="21.75" customHeight="1">
      <c r="A33" s="875" t="s">
        <v>55</v>
      </c>
      <c r="B33" s="889">
        <v>59</v>
      </c>
      <c r="C33" s="890">
        <v>24</v>
      </c>
      <c r="D33" s="890">
        <v>0</v>
      </c>
      <c r="E33" s="1251">
        <v>77</v>
      </c>
      <c r="F33" s="890">
        <v>378</v>
      </c>
      <c r="G33" s="1251">
        <v>42</v>
      </c>
      <c r="H33" s="890">
        <v>36</v>
      </c>
      <c r="I33" s="1252">
        <v>81</v>
      </c>
      <c r="J33" s="1252">
        <v>0</v>
      </c>
      <c r="K33" s="1252">
        <v>0</v>
      </c>
      <c r="L33" s="1252">
        <v>0</v>
      </c>
      <c r="M33" s="890">
        <v>0</v>
      </c>
      <c r="N33" s="1258">
        <v>0</v>
      </c>
      <c r="O33" s="1258">
        <v>0</v>
      </c>
      <c r="P33" s="890">
        <v>31</v>
      </c>
      <c r="Q33" s="890">
        <v>0</v>
      </c>
      <c r="R33" s="890">
        <v>0</v>
      </c>
      <c r="S33" s="890">
        <v>4</v>
      </c>
      <c r="T33" s="890">
        <v>0</v>
      </c>
      <c r="U33" s="890">
        <v>0</v>
      </c>
      <c r="V33" s="890">
        <v>0</v>
      </c>
      <c r="W33" s="1252">
        <v>4</v>
      </c>
      <c r="X33" s="1253">
        <f t="shared" si="0"/>
        <v>736</v>
      </c>
      <c r="Z33" s="1249"/>
      <c r="AA33" s="1249"/>
      <c r="AB33" s="874"/>
      <c r="AC33" s="874"/>
      <c r="AD33" s="874">
        <f>'表3-11'!AC34</f>
        <v>0</v>
      </c>
      <c r="AE33" s="874">
        <f t="shared" si="1"/>
        <v>736</v>
      </c>
    </row>
    <row r="34" spans="1:31" s="873" customFormat="1" ht="21.75" customHeight="1">
      <c r="A34" s="875" t="s">
        <v>56</v>
      </c>
      <c r="B34" s="889">
        <v>73</v>
      </c>
      <c r="C34" s="890">
        <v>18</v>
      </c>
      <c r="D34" s="890">
        <v>0</v>
      </c>
      <c r="E34" s="1251">
        <v>56</v>
      </c>
      <c r="F34" s="890">
        <v>285</v>
      </c>
      <c r="G34" s="1251">
        <v>22</v>
      </c>
      <c r="H34" s="890">
        <v>35</v>
      </c>
      <c r="I34" s="1252">
        <v>77</v>
      </c>
      <c r="J34" s="1252">
        <v>0</v>
      </c>
      <c r="K34" s="1252">
        <v>0</v>
      </c>
      <c r="L34" s="1252">
        <v>0</v>
      </c>
      <c r="M34" s="890">
        <v>0</v>
      </c>
      <c r="N34" s="1252">
        <v>0</v>
      </c>
      <c r="O34" s="1252">
        <v>0</v>
      </c>
      <c r="P34" s="890">
        <v>0</v>
      </c>
      <c r="Q34" s="890">
        <v>0</v>
      </c>
      <c r="R34" s="890">
        <v>0</v>
      </c>
      <c r="S34" s="890">
        <v>6</v>
      </c>
      <c r="T34" s="890">
        <v>0</v>
      </c>
      <c r="U34" s="890">
        <v>0</v>
      </c>
      <c r="V34" s="890">
        <v>0</v>
      </c>
      <c r="W34" s="1252">
        <v>5</v>
      </c>
      <c r="X34" s="1253">
        <f t="shared" si="0"/>
        <v>577</v>
      </c>
      <c r="Z34" s="1249"/>
      <c r="AA34" s="1249"/>
      <c r="AB34" s="874"/>
      <c r="AC34" s="874"/>
      <c r="AD34" s="874">
        <f>'表3-11'!AC35</f>
        <v>0</v>
      </c>
      <c r="AE34" s="874">
        <f t="shared" si="1"/>
        <v>577</v>
      </c>
    </row>
    <row r="35" spans="1:31" s="873" customFormat="1" ht="21.75" customHeight="1" thickBot="1">
      <c r="A35" s="896" t="s">
        <v>57</v>
      </c>
      <c r="B35" s="897">
        <v>19</v>
      </c>
      <c r="C35" s="898">
        <v>59</v>
      </c>
      <c r="D35" s="898">
        <v>0</v>
      </c>
      <c r="E35" s="1254">
        <v>102</v>
      </c>
      <c r="F35" s="898">
        <v>533</v>
      </c>
      <c r="G35" s="1254">
        <v>50</v>
      </c>
      <c r="H35" s="898">
        <v>48</v>
      </c>
      <c r="I35" s="1255">
        <v>147</v>
      </c>
      <c r="J35" s="1255">
        <v>559</v>
      </c>
      <c r="K35" s="1255">
        <v>0</v>
      </c>
      <c r="L35" s="1255">
        <v>0</v>
      </c>
      <c r="M35" s="898">
        <v>0</v>
      </c>
      <c r="N35" s="1264">
        <v>0</v>
      </c>
      <c r="O35" s="1264">
        <v>0</v>
      </c>
      <c r="P35" s="898">
        <v>0</v>
      </c>
      <c r="Q35" s="898">
        <v>0</v>
      </c>
      <c r="R35" s="898">
        <v>0</v>
      </c>
      <c r="S35" s="898">
        <v>8</v>
      </c>
      <c r="T35" s="898">
        <v>0</v>
      </c>
      <c r="U35" s="898">
        <v>0</v>
      </c>
      <c r="V35" s="898">
        <v>0</v>
      </c>
      <c r="W35" s="1255">
        <v>6</v>
      </c>
      <c r="X35" s="1256">
        <f t="shared" si="0"/>
        <v>1531</v>
      </c>
      <c r="Z35" s="1249"/>
      <c r="AA35" s="1249"/>
      <c r="AB35" s="874"/>
      <c r="AC35" s="874"/>
      <c r="AD35" s="874">
        <f>'表3-11'!AC36</f>
        <v>0</v>
      </c>
      <c r="AE35" s="874">
        <f>X35-AD35</f>
        <v>1531</v>
      </c>
    </row>
    <row r="36" spans="1:31" s="873" customFormat="1" ht="21.75" customHeight="1">
      <c r="A36" s="859" t="s">
        <v>58</v>
      </c>
      <c r="B36" s="860">
        <v>187</v>
      </c>
      <c r="C36" s="909">
        <v>54</v>
      </c>
      <c r="D36" s="909">
        <v>0</v>
      </c>
      <c r="E36" s="1257">
        <v>110</v>
      </c>
      <c r="F36" s="909">
        <v>245</v>
      </c>
      <c r="G36" s="1257">
        <v>12</v>
      </c>
      <c r="H36" s="909">
        <v>26</v>
      </c>
      <c r="I36" s="1258">
        <v>54</v>
      </c>
      <c r="J36" s="1258">
        <v>0</v>
      </c>
      <c r="K36" s="1258">
        <v>0</v>
      </c>
      <c r="L36" s="1258">
        <v>0</v>
      </c>
      <c r="M36" s="909">
        <v>0</v>
      </c>
      <c r="N36" s="1258">
        <v>0</v>
      </c>
      <c r="O36" s="1258">
        <v>5</v>
      </c>
      <c r="P36" s="909">
        <v>0</v>
      </c>
      <c r="Q36" s="909">
        <v>0</v>
      </c>
      <c r="R36" s="909">
        <v>0</v>
      </c>
      <c r="S36" s="909">
        <v>0</v>
      </c>
      <c r="T36" s="909">
        <v>0</v>
      </c>
      <c r="U36" s="909">
        <v>0</v>
      </c>
      <c r="V36" s="909">
        <v>0</v>
      </c>
      <c r="W36" s="1258">
        <v>6</v>
      </c>
      <c r="X36" s="1259">
        <f t="shared" si="0"/>
        <v>699</v>
      </c>
      <c r="Z36" s="1249"/>
      <c r="AA36" s="1249"/>
      <c r="AB36" s="874"/>
      <c r="AC36" s="874"/>
      <c r="AD36" s="874">
        <f>'表3-11'!AC37</f>
        <v>0</v>
      </c>
      <c r="AE36" s="874">
        <f t="shared" si="1"/>
        <v>699</v>
      </c>
    </row>
    <row r="37" spans="1:31" s="873" customFormat="1" ht="21.75" customHeight="1">
      <c r="A37" s="875" t="s">
        <v>59</v>
      </c>
      <c r="B37" s="889">
        <v>48</v>
      </c>
      <c r="C37" s="890">
        <v>28</v>
      </c>
      <c r="D37" s="890">
        <v>0</v>
      </c>
      <c r="E37" s="1251">
        <v>52</v>
      </c>
      <c r="F37" s="890">
        <v>172</v>
      </c>
      <c r="G37" s="1251">
        <v>0</v>
      </c>
      <c r="H37" s="890">
        <v>12</v>
      </c>
      <c r="I37" s="1252">
        <v>0</v>
      </c>
      <c r="J37" s="1252">
        <v>0</v>
      </c>
      <c r="K37" s="1252">
        <v>0</v>
      </c>
      <c r="L37" s="1252">
        <v>0</v>
      </c>
      <c r="M37" s="890">
        <v>0</v>
      </c>
      <c r="N37" s="1258">
        <v>0</v>
      </c>
      <c r="O37" s="1258">
        <v>0</v>
      </c>
      <c r="P37" s="890">
        <v>0</v>
      </c>
      <c r="Q37" s="890">
        <v>0</v>
      </c>
      <c r="R37" s="890">
        <v>0</v>
      </c>
      <c r="S37" s="890">
        <v>0</v>
      </c>
      <c r="T37" s="890">
        <v>0</v>
      </c>
      <c r="U37" s="890">
        <v>0</v>
      </c>
      <c r="V37" s="890">
        <v>0</v>
      </c>
      <c r="W37" s="1252">
        <v>170</v>
      </c>
      <c r="X37" s="1253">
        <f t="shared" si="0"/>
        <v>482</v>
      </c>
      <c r="Z37" s="1249"/>
      <c r="AA37" s="1249"/>
      <c r="AB37" s="874"/>
      <c r="AC37" s="874"/>
      <c r="AD37" s="874">
        <f>'表3-11'!AC38</f>
        <v>0</v>
      </c>
      <c r="AE37" s="874">
        <f t="shared" si="1"/>
        <v>482</v>
      </c>
    </row>
    <row r="38" spans="1:31" s="873" customFormat="1" ht="21.75" customHeight="1">
      <c r="A38" s="875" t="s">
        <v>60</v>
      </c>
      <c r="B38" s="889">
        <v>207</v>
      </c>
      <c r="C38" s="890">
        <v>50</v>
      </c>
      <c r="D38" s="890">
        <v>0</v>
      </c>
      <c r="E38" s="1251">
        <v>349</v>
      </c>
      <c r="F38" s="890">
        <v>611</v>
      </c>
      <c r="G38" s="1251">
        <v>2</v>
      </c>
      <c r="H38" s="890">
        <v>29</v>
      </c>
      <c r="I38" s="1252">
        <v>3</v>
      </c>
      <c r="J38" s="1252">
        <v>0</v>
      </c>
      <c r="K38" s="1252">
        <v>0</v>
      </c>
      <c r="L38" s="1252">
        <v>0</v>
      </c>
      <c r="M38" s="890">
        <v>0</v>
      </c>
      <c r="N38" s="1258">
        <v>3</v>
      </c>
      <c r="O38" s="1258">
        <v>0</v>
      </c>
      <c r="P38" s="890">
        <v>0</v>
      </c>
      <c r="Q38" s="890">
        <v>0</v>
      </c>
      <c r="R38" s="890">
        <v>0</v>
      </c>
      <c r="S38" s="890">
        <v>0</v>
      </c>
      <c r="T38" s="890">
        <v>0</v>
      </c>
      <c r="U38" s="890">
        <v>0</v>
      </c>
      <c r="V38" s="890">
        <v>0</v>
      </c>
      <c r="W38" s="1252">
        <v>516</v>
      </c>
      <c r="X38" s="1253">
        <f t="shared" si="0"/>
        <v>1770</v>
      </c>
      <c r="Z38" s="1249"/>
      <c r="AA38" s="1249"/>
      <c r="AB38" s="874"/>
      <c r="AC38" s="874"/>
      <c r="AD38" s="874">
        <f>'表3-11'!AC39</f>
        <v>0</v>
      </c>
      <c r="AE38" s="874">
        <f t="shared" si="1"/>
        <v>1770</v>
      </c>
    </row>
    <row r="39" spans="1:31" s="873" customFormat="1" ht="21.75" customHeight="1">
      <c r="A39" s="875" t="s">
        <v>61</v>
      </c>
      <c r="B39" s="889">
        <v>268</v>
      </c>
      <c r="C39" s="890">
        <v>72</v>
      </c>
      <c r="D39" s="890">
        <v>0</v>
      </c>
      <c r="E39" s="1251">
        <v>217</v>
      </c>
      <c r="F39" s="890">
        <v>762</v>
      </c>
      <c r="G39" s="1251">
        <v>219</v>
      </c>
      <c r="H39" s="890">
        <v>188</v>
      </c>
      <c r="I39" s="1252">
        <v>378</v>
      </c>
      <c r="J39" s="1252">
        <v>517</v>
      </c>
      <c r="K39" s="1252">
        <v>0</v>
      </c>
      <c r="L39" s="1252">
        <v>0</v>
      </c>
      <c r="M39" s="890">
        <v>0</v>
      </c>
      <c r="N39" s="1258">
        <v>1</v>
      </c>
      <c r="O39" s="1258">
        <v>0</v>
      </c>
      <c r="P39" s="890">
        <v>0</v>
      </c>
      <c r="Q39" s="890">
        <v>0</v>
      </c>
      <c r="R39" s="890">
        <v>0</v>
      </c>
      <c r="S39" s="890">
        <v>0</v>
      </c>
      <c r="T39" s="890">
        <v>0</v>
      </c>
      <c r="U39" s="890">
        <v>0</v>
      </c>
      <c r="V39" s="890">
        <v>0</v>
      </c>
      <c r="W39" s="1252">
        <v>78</v>
      </c>
      <c r="X39" s="1253">
        <f t="shared" si="0"/>
        <v>2700</v>
      </c>
      <c r="Z39" s="1249"/>
      <c r="AA39" s="1249"/>
      <c r="AB39" s="874"/>
      <c r="AC39" s="874"/>
      <c r="AD39" s="874">
        <f>'表3-11'!AC40</f>
        <v>0</v>
      </c>
      <c r="AE39" s="874">
        <f t="shared" si="1"/>
        <v>2700</v>
      </c>
    </row>
    <row r="40" spans="1:31" s="873" customFormat="1" ht="21.75" customHeight="1" thickBot="1">
      <c r="A40" s="896" t="s">
        <v>62</v>
      </c>
      <c r="B40" s="897">
        <v>3</v>
      </c>
      <c r="C40" s="898">
        <v>14</v>
      </c>
      <c r="D40" s="898">
        <v>0</v>
      </c>
      <c r="E40" s="1254">
        <v>23</v>
      </c>
      <c r="F40" s="898">
        <v>98</v>
      </c>
      <c r="G40" s="1254">
        <v>10</v>
      </c>
      <c r="H40" s="898">
        <v>11</v>
      </c>
      <c r="I40" s="1255">
        <v>29</v>
      </c>
      <c r="J40" s="1255">
        <v>52</v>
      </c>
      <c r="K40" s="1255">
        <v>0</v>
      </c>
      <c r="L40" s="1255">
        <v>0</v>
      </c>
      <c r="M40" s="898">
        <v>0</v>
      </c>
      <c r="N40" s="1258">
        <v>0</v>
      </c>
      <c r="O40" s="1258">
        <v>1</v>
      </c>
      <c r="P40" s="1258">
        <v>0</v>
      </c>
      <c r="Q40" s="1258">
        <v>0</v>
      </c>
      <c r="R40" s="1258">
        <v>0</v>
      </c>
      <c r="S40" s="1258">
        <v>0</v>
      </c>
      <c r="T40" s="1258">
        <v>0</v>
      </c>
      <c r="U40" s="1258">
        <v>0</v>
      </c>
      <c r="V40" s="898">
        <v>0</v>
      </c>
      <c r="W40" s="1255">
        <v>36</v>
      </c>
      <c r="X40" s="1256">
        <f t="shared" si="0"/>
        <v>277</v>
      </c>
      <c r="Z40" s="1249"/>
      <c r="AA40" s="1249"/>
      <c r="AB40" s="874"/>
      <c r="AC40" s="874"/>
      <c r="AD40" s="874">
        <f>'表3-11'!AC41</f>
        <v>0</v>
      </c>
      <c r="AE40" s="874">
        <f t="shared" si="1"/>
        <v>277</v>
      </c>
    </row>
    <row r="41" spans="1:31" s="873" customFormat="1" ht="21.75" customHeight="1" thickBot="1">
      <c r="A41" s="934" t="s">
        <v>83</v>
      </c>
      <c r="B41" s="935">
        <f t="shared" ref="B41:W41" si="3">IF(SUM(B27:B40)=0,"-",SUM(B27:B40))</f>
        <v>1493</v>
      </c>
      <c r="C41" s="936">
        <f t="shared" si="3"/>
        <v>665</v>
      </c>
      <c r="D41" s="936">
        <f t="shared" si="3"/>
        <v>314</v>
      </c>
      <c r="E41" s="936">
        <f t="shared" si="3"/>
        <v>1771</v>
      </c>
      <c r="F41" s="936">
        <f t="shared" si="3"/>
        <v>6847</v>
      </c>
      <c r="G41" s="936">
        <f t="shared" si="3"/>
        <v>986</v>
      </c>
      <c r="H41" s="936">
        <f t="shared" si="3"/>
        <v>829</v>
      </c>
      <c r="I41" s="936">
        <f t="shared" si="3"/>
        <v>2682</v>
      </c>
      <c r="J41" s="936">
        <f t="shared" si="3"/>
        <v>3064</v>
      </c>
      <c r="K41" s="936" t="str">
        <f t="shared" si="3"/>
        <v>-</v>
      </c>
      <c r="L41" s="936">
        <f t="shared" si="3"/>
        <v>16</v>
      </c>
      <c r="M41" s="936" t="str">
        <f t="shared" si="3"/>
        <v>-</v>
      </c>
      <c r="N41" s="936">
        <f t="shared" si="3"/>
        <v>37</v>
      </c>
      <c r="O41" s="936">
        <f t="shared" si="3"/>
        <v>13</v>
      </c>
      <c r="P41" s="936">
        <f>IF(SUM(P27:P40)=0,"-",SUM(P27:P40))</f>
        <v>2168</v>
      </c>
      <c r="Q41" s="936" t="str">
        <f t="shared" si="3"/>
        <v>-</v>
      </c>
      <c r="R41" s="936" t="str">
        <f t="shared" si="3"/>
        <v>-</v>
      </c>
      <c r="S41" s="936">
        <f t="shared" si="3"/>
        <v>234</v>
      </c>
      <c r="T41" s="936">
        <f t="shared" si="3"/>
        <v>2</v>
      </c>
      <c r="U41" s="936">
        <f t="shared" si="3"/>
        <v>289</v>
      </c>
      <c r="V41" s="936" t="str">
        <f t="shared" si="3"/>
        <v>-</v>
      </c>
      <c r="W41" s="936">
        <f t="shared" si="3"/>
        <v>1638</v>
      </c>
      <c r="X41" s="1263">
        <f t="shared" si="0"/>
        <v>23048</v>
      </c>
      <c r="Z41" s="1249"/>
      <c r="AA41" s="1249"/>
      <c r="AB41" s="874"/>
      <c r="AC41" s="874"/>
      <c r="AD41" s="874">
        <f>'表3-11'!AC42</f>
        <v>0</v>
      </c>
      <c r="AE41" s="874">
        <f t="shared" si="1"/>
        <v>23048</v>
      </c>
    </row>
    <row r="42" spans="1:31" s="873" customFormat="1" ht="21.75" customHeight="1" thickBot="1">
      <c r="A42" s="956" t="s">
        <v>194</v>
      </c>
      <c r="B42" s="957">
        <f t="shared" ref="B42:L42" si="4">SUM(B41,B26)</f>
        <v>35839</v>
      </c>
      <c r="C42" s="958">
        <f t="shared" si="4"/>
        <v>15378</v>
      </c>
      <c r="D42" s="958">
        <f t="shared" si="4"/>
        <v>2508</v>
      </c>
      <c r="E42" s="1265">
        <f t="shared" si="4"/>
        <v>47777</v>
      </c>
      <c r="F42" s="958">
        <f t="shared" si="4"/>
        <v>91400</v>
      </c>
      <c r="G42" s="1265">
        <f t="shared" si="4"/>
        <v>12037</v>
      </c>
      <c r="H42" s="958">
        <f t="shared" si="4"/>
        <v>32352</v>
      </c>
      <c r="I42" s="958">
        <f t="shared" si="4"/>
        <v>108301</v>
      </c>
      <c r="J42" s="958">
        <f t="shared" si="4"/>
        <v>7963</v>
      </c>
      <c r="K42" s="958">
        <f t="shared" si="4"/>
        <v>0</v>
      </c>
      <c r="L42" s="958">
        <f t="shared" si="4"/>
        <v>392</v>
      </c>
      <c r="M42" s="958">
        <f>IF(SUM(M41,M26)=0,"-",SUM(M41,M26))</f>
        <v>15876</v>
      </c>
      <c r="N42" s="958">
        <f t="shared" ref="N42:W42" si="5">SUM(N41,N26)</f>
        <v>311</v>
      </c>
      <c r="O42" s="958">
        <f t="shared" si="5"/>
        <v>328</v>
      </c>
      <c r="P42" s="958">
        <f t="shared" si="5"/>
        <v>30190</v>
      </c>
      <c r="Q42" s="958">
        <f t="shared" si="5"/>
        <v>4326</v>
      </c>
      <c r="R42" s="958">
        <f t="shared" si="5"/>
        <v>0</v>
      </c>
      <c r="S42" s="958">
        <f t="shared" si="5"/>
        <v>3908</v>
      </c>
      <c r="T42" s="958">
        <f t="shared" si="5"/>
        <v>838</v>
      </c>
      <c r="U42" s="958">
        <f t="shared" si="5"/>
        <v>4525</v>
      </c>
      <c r="V42" s="958">
        <f t="shared" si="5"/>
        <v>1005</v>
      </c>
      <c r="W42" s="958">
        <f t="shared" si="5"/>
        <v>22041</v>
      </c>
      <c r="X42" s="1266">
        <f t="shared" si="0"/>
        <v>437295</v>
      </c>
      <c r="Z42" s="1249"/>
      <c r="AA42" s="1249"/>
      <c r="AB42" s="874"/>
      <c r="AC42" s="874"/>
      <c r="AD42" s="874">
        <f>'表3-11'!AC43</f>
        <v>0</v>
      </c>
      <c r="AE42" s="874">
        <f t="shared" si="1"/>
        <v>437295</v>
      </c>
    </row>
    <row r="43" spans="1:31" s="661" customFormat="1" ht="15" customHeight="1">
      <c r="A43" s="661" t="s">
        <v>433</v>
      </c>
      <c r="O43" s="444" t="s">
        <v>434</v>
      </c>
      <c r="Z43" s="969"/>
      <c r="AA43" s="969"/>
      <c r="AB43" s="969"/>
      <c r="AC43" s="969"/>
      <c r="AD43" s="969"/>
      <c r="AE43" s="969"/>
    </row>
    <row r="44" spans="1:31" ht="15" customHeight="1">
      <c r="A44" s="661" t="s">
        <v>435</v>
      </c>
      <c r="O44" s="1894"/>
      <c r="P44" s="1894" t="s">
        <v>426</v>
      </c>
      <c r="Q44" s="1894" t="s">
        <v>427</v>
      </c>
      <c r="R44" s="1897" t="s">
        <v>428</v>
      </c>
      <c r="S44" s="1894" t="s">
        <v>429</v>
      </c>
      <c r="T44" s="1894" t="s">
        <v>430</v>
      </c>
      <c r="U44" s="1898" t="s">
        <v>436</v>
      </c>
      <c r="V44" s="1899" t="s">
        <v>437</v>
      </c>
      <c r="W44" s="1894" t="s">
        <v>244</v>
      </c>
      <c r="Z44" s="836"/>
      <c r="AA44" s="836"/>
      <c r="AB44" s="836"/>
      <c r="AC44" s="836"/>
      <c r="AD44" s="836"/>
      <c r="AE44" s="836"/>
    </row>
    <row r="45" spans="1:31" ht="16.5" customHeight="1">
      <c r="O45" s="1894"/>
      <c r="P45" s="1894"/>
      <c r="Q45" s="1894"/>
      <c r="R45" s="1897"/>
      <c r="S45" s="1894"/>
      <c r="T45" s="1894"/>
      <c r="U45" s="1898"/>
      <c r="V45" s="1897"/>
      <c r="W45" s="1894"/>
      <c r="Z45" s="836"/>
      <c r="AA45" s="836"/>
      <c r="AB45" s="836"/>
      <c r="AC45" s="836"/>
      <c r="AD45" s="836"/>
      <c r="AE45" s="836"/>
    </row>
    <row r="46" spans="1:31" ht="16.5" customHeight="1">
      <c r="O46" s="1267" t="s">
        <v>438</v>
      </c>
      <c r="P46" s="1268">
        <v>1284</v>
      </c>
      <c r="Q46" s="1268">
        <v>0</v>
      </c>
      <c r="R46" s="1268">
        <v>0</v>
      </c>
      <c r="S46" s="1268">
        <v>1580</v>
      </c>
      <c r="T46" s="1268">
        <v>0</v>
      </c>
      <c r="U46" s="1268">
        <v>1363</v>
      </c>
      <c r="V46" s="1268">
        <v>83</v>
      </c>
      <c r="W46" s="657">
        <f>SUM(P46:V46)</f>
        <v>4310</v>
      </c>
      <c r="Z46" s="836"/>
      <c r="AA46" s="836"/>
      <c r="AB46" s="836"/>
      <c r="AC46" s="836"/>
      <c r="AD46" s="836"/>
      <c r="AE46" s="836"/>
    </row>
    <row r="47" spans="1:31" ht="16.5" customHeight="1">
      <c r="O47" s="1576" t="s">
        <v>439</v>
      </c>
      <c r="P47" s="1269">
        <f t="shared" ref="P47:V47" si="6">P48-P46</f>
        <v>28906</v>
      </c>
      <c r="Q47" s="1269">
        <f t="shared" si="6"/>
        <v>4326</v>
      </c>
      <c r="R47" s="1269">
        <f t="shared" si="6"/>
        <v>0</v>
      </c>
      <c r="S47" s="1269">
        <f t="shared" si="6"/>
        <v>2328</v>
      </c>
      <c r="T47" s="1269">
        <f t="shared" si="6"/>
        <v>838</v>
      </c>
      <c r="U47" s="1269">
        <f t="shared" si="6"/>
        <v>3162</v>
      </c>
      <c r="V47" s="1269">
        <f t="shared" si="6"/>
        <v>922</v>
      </c>
      <c r="W47" s="1002">
        <f>SUM(P47:V47)</f>
        <v>40482</v>
      </c>
      <c r="Z47" s="836"/>
      <c r="AA47" s="836"/>
      <c r="AB47" s="836"/>
      <c r="AC47" s="836"/>
      <c r="AD47" s="836"/>
      <c r="AE47" s="836"/>
    </row>
    <row r="48" spans="1:31" ht="16.5" customHeight="1">
      <c r="O48" s="1576" t="s">
        <v>244</v>
      </c>
      <c r="P48" s="1002">
        <f t="shared" ref="P48:V48" si="7">P42</f>
        <v>30190</v>
      </c>
      <c r="Q48" s="1002">
        <f t="shared" si="7"/>
        <v>4326</v>
      </c>
      <c r="R48" s="1002">
        <f t="shared" si="7"/>
        <v>0</v>
      </c>
      <c r="S48" s="1002">
        <f t="shared" si="7"/>
        <v>3908</v>
      </c>
      <c r="T48" s="1002">
        <f t="shared" si="7"/>
        <v>838</v>
      </c>
      <c r="U48" s="1002">
        <f t="shared" si="7"/>
        <v>4525</v>
      </c>
      <c r="V48" s="1002">
        <f t="shared" si="7"/>
        <v>1005</v>
      </c>
      <c r="W48" s="1002">
        <f>SUM(W46:W47)</f>
        <v>44792</v>
      </c>
      <c r="Z48" s="836"/>
      <c r="AA48" s="836"/>
      <c r="AB48" s="836"/>
      <c r="AC48" s="836"/>
      <c r="AD48" s="836"/>
      <c r="AE48" s="836"/>
    </row>
    <row r="49" spans="26:31" s="444" customFormat="1" ht="16.5" customHeight="1">
      <c r="Z49" s="836"/>
      <c r="AA49" s="836"/>
      <c r="AB49" s="836"/>
      <c r="AC49" s="836"/>
      <c r="AD49" s="836"/>
      <c r="AE49" s="836"/>
    </row>
    <row r="50" spans="26:31" s="444" customFormat="1" ht="16.5" customHeight="1">
      <c r="Z50" s="836"/>
      <c r="AA50" s="836"/>
      <c r="AB50" s="836"/>
      <c r="AC50" s="836"/>
      <c r="AD50" s="836"/>
      <c r="AE50" s="836"/>
    </row>
    <row r="51" spans="26:31" s="444" customFormat="1" ht="16.5" customHeight="1">
      <c r="Z51" s="836"/>
      <c r="AA51" s="836"/>
      <c r="AB51" s="836"/>
      <c r="AC51" s="836"/>
      <c r="AD51" s="836"/>
      <c r="AE51" s="836"/>
    </row>
    <row r="52" spans="26:31" s="444" customFormat="1" ht="16.5" customHeight="1">
      <c r="Z52" s="836"/>
      <c r="AA52" s="836"/>
      <c r="AB52" s="836"/>
      <c r="AC52" s="836"/>
      <c r="AD52" s="836"/>
      <c r="AE52" s="836"/>
    </row>
    <row r="53" spans="26:31" s="444" customFormat="1" ht="16.5" customHeight="1">
      <c r="Z53" s="836"/>
      <c r="AA53" s="836"/>
      <c r="AB53" s="836"/>
      <c r="AC53" s="836"/>
      <c r="AD53" s="836"/>
      <c r="AE53" s="836"/>
    </row>
    <row r="54" spans="26:31" s="444" customFormat="1" ht="16.5" customHeight="1">
      <c r="Z54" s="836"/>
      <c r="AA54" s="836"/>
      <c r="AB54" s="836"/>
      <c r="AC54" s="836"/>
      <c r="AD54" s="836"/>
      <c r="AE54" s="836"/>
    </row>
    <row r="55" spans="26:31" s="444" customFormat="1" ht="16.5" customHeight="1">
      <c r="Z55" s="836"/>
      <c r="AA55" s="836"/>
      <c r="AB55" s="836"/>
      <c r="AC55" s="836"/>
      <c r="AD55" s="836"/>
      <c r="AE55" s="836"/>
    </row>
    <row r="56" spans="26:31" s="444" customFormat="1" ht="16.5" customHeight="1">
      <c r="Z56" s="836"/>
      <c r="AA56" s="836"/>
      <c r="AB56" s="836"/>
      <c r="AC56" s="836"/>
      <c r="AD56" s="836"/>
      <c r="AE56" s="836"/>
    </row>
    <row r="57" spans="26:31" s="444" customFormat="1" ht="16.5" customHeight="1">
      <c r="Z57" s="836"/>
      <c r="AA57" s="836"/>
      <c r="AB57" s="836"/>
      <c r="AC57" s="836"/>
      <c r="AD57" s="836"/>
      <c r="AE57" s="836"/>
    </row>
    <row r="58" spans="26:31" s="444" customFormat="1" ht="16.5" customHeight="1">
      <c r="Z58" s="836"/>
      <c r="AA58" s="836"/>
      <c r="AB58" s="836"/>
      <c r="AC58" s="836"/>
      <c r="AD58" s="836"/>
      <c r="AE58" s="836"/>
    </row>
    <row r="59" spans="26:31" s="444" customFormat="1" ht="16.5" customHeight="1">
      <c r="Z59" s="836"/>
      <c r="AA59" s="836"/>
      <c r="AB59" s="836"/>
      <c r="AC59" s="836"/>
      <c r="AD59" s="836"/>
      <c r="AE59" s="836"/>
    </row>
    <row r="60" spans="26:31" s="444" customFormat="1" ht="16.5" customHeight="1">
      <c r="Z60" s="836"/>
      <c r="AA60" s="836"/>
      <c r="AB60" s="836"/>
      <c r="AC60" s="836"/>
      <c r="AD60" s="836"/>
      <c r="AE60" s="836"/>
    </row>
    <row r="61" spans="26:31" s="444" customFormat="1" ht="16.5" customHeight="1">
      <c r="Z61" s="836"/>
      <c r="AA61" s="836"/>
      <c r="AB61" s="836"/>
      <c r="AC61" s="836"/>
      <c r="AD61" s="836"/>
      <c r="AE61" s="836"/>
    </row>
    <row r="62" spans="26:31" s="444" customFormat="1" ht="16.5" customHeight="1">
      <c r="Z62" s="836"/>
      <c r="AA62" s="836"/>
      <c r="AB62" s="836"/>
      <c r="AC62" s="836"/>
      <c r="AD62" s="836"/>
      <c r="AE62" s="836"/>
    </row>
    <row r="63" spans="26:31" s="444" customFormat="1" ht="16.5" customHeight="1">
      <c r="Z63" s="836"/>
      <c r="AA63" s="836"/>
      <c r="AB63" s="836"/>
      <c r="AC63" s="836"/>
      <c r="AD63" s="836"/>
      <c r="AE63" s="836"/>
    </row>
    <row r="64" spans="26:31" s="444" customFormat="1" ht="16.5" customHeight="1">
      <c r="Z64" s="836"/>
      <c r="AA64" s="836"/>
      <c r="AB64" s="836"/>
      <c r="AC64" s="836"/>
      <c r="AD64" s="836"/>
      <c r="AE64" s="836"/>
    </row>
    <row r="65" spans="26:31" s="444" customFormat="1" ht="16.5" customHeight="1">
      <c r="Z65" s="836"/>
      <c r="AA65" s="836"/>
      <c r="AB65" s="836"/>
      <c r="AC65" s="836"/>
      <c r="AD65" s="836"/>
      <c r="AE65" s="836"/>
    </row>
    <row r="66" spans="26:31" s="444" customFormat="1" ht="16.5" customHeight="1">
      <c r="Z66" s="836"/>
      <c r="AA66" s="836"/>
      <c r="AB66" s="836"/>
      <c r="AC66" s="836"/>
      <c r="AD66" s="836"/>
      <c r="AE66" s="836"/>
    </row>
    <row r="67" spans="26:31" s="444" customFormat="1" ht="16.5" customHeight="1">
      <c r="Z67" s="836"/>
      <c r="AA67" s="836"/>
      <c r="AB67" s="836"/>
      <c r="AC67" s="836"/>
      <c r="AD67" s="836"/>
      <c r="AE67" s="836"/>
    </row>
    <row r="68" spans="26:31" s="444" customFormat="1" ht="16.5" customHeight="1">
      <c r="Z68" s="836"/>
      <c r="AA68" s="836"/>
      <c r="AB68" s="836"/>
      <c r="AC68" s="836"/>
      <c r="AD68" s="836"/>
      <c r="AE68" s="836"/>
    </row>
    <row r="69" spans="26:31" s="444" customFormat="1" ht="16.5" customHeight="1">
      <c r="Z69" s="836"/>
      <c r="AA69" s="836"/>
      <c r="AB69" s="836"/>
      <c r="AC69" s="836"/>
      <c r="AD69" s="836"/>
      <c r="AE69" s="836"/>
    </row>
    <row r="70" spans="26:31" s="444" customFormat="1" ht="16.5" customHeight="1">
      <c r="Z70" s="836"/>
      <c r="AA70" s="836"/>
      <c r="AB70" s="836"/>
      <c r="AC70" s="836"/>
      <c r="AD70" s="836"/>
      <c r="AE70" s="836"/>
    </row>
    <row r="71" spans="26:31" s="444" customFormat="1" ht="16.5" customHeight="1">
      <c r="Z71" s="836"/>
      <c r="AA71" s="836"/>
      <c r="AB71" s="836"/>
      <c r="AC71" s="836"/>
      <c r="AD71" s="836"/>
      <c r="AE71" s="836"/>
    </row>
    <row r="72" spans="26:31" s="444" customFormat="1" ht="16.5" customHeight="1">
      <c r="Z72" s="836"/>
      <c r="AA72" s="836"/>
      <c r="AB72" s="836"/>
      <c r="AC72" s="836"/>
      <c r="AD72" s="836"/>
      <c r="AE72" s="836"/>
    </row>
    <row r="73" spans="26:31" s="444" customFormat="1" ht="16.5" customHeight="1">
      <c r="Z73" s="836"/>
      <c r="AA73" s="836"/>
      <c r="AB73" s="836"/>
      <c r="AC73" s="836"/>
      <c r="AD73" s="836"/>
      <c r="AE73" s="836"/>
    </row>
    <row r="74" spans="26:31" s="444" customFormat="1" ht="16.5" customHeight="1">
      <c r="Z74" s="836"/>
      <c r="AA74" s="836"/>
      <c r="AB74" s="836"/>
      <c r="AC74" s="836"/>
      <c r="AD74" s="836"/>
      <c r="AE74" s="836"/>
    </row>
    <row r="75" spans="26:31" s="444" customFormat="1" ht="16.5" customHeight="1">
      <c r="Z75" s="836"/>
      <c r="AA75" s="836"/>
      <c r="AB75" s="836"/>
      <c r="AC75" s="836"/>
      <c r="AD75" s="836"/>
      <c r="AE75" s="836"/>
    </row>
    <row r="76" spans="26:31" s="444" customFormat="1" ht="16.5" customHeight="1">
      <c r="Z76" s="836"/>
      <c r="AA76" s="836"/>
      <c r="AB76" s="836"/>
      <c r="AC76" s="836"/>
      <c r="AD76" s="836"/>
      <c r="AE76" s="836"/>
    </row>
    <row r="77" spans="26:31" s="444" customFormat="1" ht="16.5" customHeight="1">
      <c r="Z77" s="836"/>
      <c r="AA77" s="836"/>
      <c r="AB77" s="836"/>
      <c r="AC77" s="836"/>
      <c r="AD77" s="836"/>
      <c r="AE77" s="836"/>
    </row>
    <row r="78" spans="26:31" s="444" customFormat="1" ht="16.5" customHeight="1">
      <c r="Z78" s="836"/>
      <c r="AA78" s="836"/>
      <c r="AB78" s="836"/>
      <c r="AC78" s="836"/>
      <c r="AD78" s="836"/>
      <c r="AE78" s="836"/>
    </row>
    <row r="79" spans="26:31" s="444" customFormat="1" ht="16.5" customHeight="1">
      <c r="Z79" s="836"/>
      <c r="AA79" s="836"/>
      <c r="AB79" s="836"/>
      <c r="AC79" s="836"/>
      <c r="AD79" s="836"/>
      <c r="AE79" s="836"/>
    </row>
    <row r="80" spans="26:31" s="444" customFormat="1" ht="16.5" customHeight="1">
      <c r="Z80" s="836"/>
      <c r="AA80" s="836"/>
      <c r="AB80" s="836"/>
      <c r="AC80" s="836"/>
      <c r="AD80" s="836"/>
      <c r="AE80" s="836"/>
    </row>
    <row r="81" spans="26:31" s="444" customFormat="1" ht="16.5" customHeight="1">
      <c r="Z81" s="836"/>
      <c r="AA81" s="836"/>
      <c r="AB81" s="836"/>
      <c r="AC81" s="836"/>
      <c r="AD81" s="836"/>
      <c r="AE81" s="836"/>
    </row>
    <row r="82" spans="26:31" s="444" customFormat="1" ht="16.5" customHeight="1">
      <c r="Z82" s="836"/>
      <c r="AA82" s="836"/>
      <c r="AB82" s="836"/>
      <c r="AC82" s="836"/>
      <c r="AD82" s="836"/>
      <c r="AE82" s="836"/>
    </row>
    <row r="83" spans="26:31" s="444" customFormat="1" ht="16.5" customHeight="1">
      <c r="Z83" s="836"/>
      <c r="AA83" s="836"/>
      <c r="AB83" s="836"/>
      <c r="AC83" s="836"/>
      <c r="AD83" s="836"/>
      <c r="AE83" s="836"/>
    </row>
    <row r="84" spans="26:31" s="444" customFormat="1" ht="16.5" customHeight="1">
      <c r="Z84" s="836"/>
      <c r="AA84" s="836"/>
      <c r="AB84" s="836"/>
      <c r="AC84" s="836"/>
      <c r="AD84" s="836"/>
      <c r="AE84" s="836"/>
    </row>
    <row r="85" spans="26:31" s="444" customFormat="1" ht="16.5" customHeight="1">
      <c r="Z85" s="836"/>
      <c r="AA85" s="836"/>
      <c r="AB85" s="836"/>
      <c r="AC85" s="836"/>
      <c r="AD85" s="836"/>
      <c r="AE85" s="836"/>
    </row>
    <row r="86" spans="26:31" s="444" customFormat="1" ht="16.5" customHeight="1">
      <c r="Z86" s="836"/>
      <c r="AA86" s="836"/>
      <c r="AB86" s="836"/>
      <c r="AC86" s="836"/>
      <c r="AD86" s="836"/>
      <c r="AE86" s="836"/>
    </row>
    <row r="87" spans="26:31" s="444" customFormat="1" ht="16.5" customHeight="1">
      <c r="Z87" s="836"/>
      <c r="AA87" s="836"/>
      <c r="AB87" s="836"/>
      <c r="AC87" s="836"/>
      <c r="AD87" s="836"/>
      <c r="AE87" s="836"/>
    </row>
    <row r="88" spans="26:31" s="444" customFormat="1" ht="16.5" customHeight="1">
      <c r="Z88" s="836"/>
      <c r="AA88" s="836"/>
      <c r="AB88" s="836"/>
      <c r="AC88" s="836"/>
      <c r="AD88" s="836"/>
      <c r="AE88" s="836"/>
    </row>
    <row r="89" spans="26:31" s="444" customFormat="1" ht="16.5" customHeight="1">
      <c r="Z89" s="836"/>
      <c r="AA89" s="836"/>
      <c r="AB89" s="836"/>
      <c r="AC89" s="836"/>
      <c r="AD89" s="836"/>
      <c r="AE89" s="836"/>
    </row>
    <row r="90" spans="26:31" s="444" customFormat="1" ht="16.5" customHeight="1">
      <c r="Z90" s="836"/>
      <c r="AA90" s="836"/>
      <c r="AB90" s="836"/>
      <c r="AC90" s="836"/>
      <c r="AD90" s="836"/>
      <c r="AE90" s="836"/>
    </row>
    <row r="91" spans="26:31" s="444" customFormat="1" ht="16.5" customHeight="1">
      <c r="Z91" s="836"/>
      <c r="AA91" s="836"/>
      <c r="AB91" s="836"/>
      <c r="AC91" s="836"/>
      <c r="AD91" s="836"/>
      <c r="AE91" s="836"/>
    </row>
    <row r="92" spans="26:31" s="444" customFormat="1" ht="16.5" customHeight="1">
      <c r="Z92" s="836"/>
      <c r="AA92" s="836"/>
      <c r="AB92" s="836"/>
      <c r="AC92" s="836"/>
      <c r="AD92" s="836"/>
      <c r="AE92" s="836"/>
    </row>
    <row r="93" spans="26:31" s="444" customFormat="1" ht="16.5" customHeight="1">
      <c r="Z93" s="836"/>
      <c r="AA93" s="836"/>
      <c r="AB93" s="836"/>
      <c r="AC93" s="836"/>
      <c r="AD93" s="836"/>
      <c r="AE93" s="836"/>
    </row>
    <row r="94" spans="26:31" s="444" customFormat="1" ht="16.5" customHeight="1">
      <c r="Z94" s="836"/>
      <c r="AA94" s="836"/>
      <c r="AB94" s="836"/>
      <c r="AC94" s="836"/>
      <c r="AD94" s="836"/>
      <c r="AE94" s="836"/>
    </row>
    <row r="95" spans="26:31" s="444" customFormat="1" ht="16.5" customHeight="1">
      <c r="Z95" s="836"/>
      <c r="AA95" s="836"/>
      <c r="AB95" s="836"/>
      <c r="AC95" s="836"/>
      <c r="AD95" s="836"/>
      <c r="AE95" s="836"/>
    </row>
    <row r="96" spans="26:31" s="444" customFormat="1" ht="16.5" customHeight="1">
      <c r="Z96" s="836"/>
      <c r="AA96" s="836"/>
      <c r="AB96" s="836"/>
      <c r="AC96" s="836"/>
      <c r="AD96" s="836"/>
      <c r="AE96" s="836"/>
    </row>
    <row r="97" spans="26:31" s="444" customFormat="1" ht="16.5" customHeight="1">
      <c r="Z97" s="836"/>
      <c r="AA97" s="836"/>
      <c r="AB97" s="836"/>
      <c r="AC97" s="836"/>
      <c r="AD97" s="836"/>
      <c r="AE97" s="836"/>
    </row>
    <row r="98" spans="26:31" s="444" customFormat="1" ht="16.5" customHeight="1">
      <c r="Z98" s="836"/>
      <c r="AA98" s="836"/>
      <c r="AB98" s="836"/>
      <c r="AC98" s="836"/>
      <c r="AD98" s="836"/>
      <c r="AE98" s="836"/>
    </row>
    <row r="99" spans="26:31" s="444" customFormat="1" ht="16.5" customHeight="1">
      <c r="Z99" s="836"/>
      <c r="AA99" s="836"/>
      <c r="AB99" s="836"/>
      <c r="AC99" s="836"/>
      <c r="AD99" s="836"/>
      <c r="AE99" s="836"/>
    </row>
    <row r="100" spans="26:31" s="444" customFormat="1" ht="16.5" customHeight="1">
      <c r="Z100" s="836"/>
      <c r="AA100" s="836"/>
      <c r="AB100" s="836"/>
      <c r="AC100" s="836"/>
      <c r="AD100" s="836"/>
      <c r="AE100" s="836"/>
    </row>
    <row r="101" spans="26:31" s="444" customFormat="1" ht="16.5" customHeight="1">
      <c r="Z101" s="836"/>
      <c r="AA101" s="836"/>
      <c r="AB101" s="836"/>
      <c r="AC101" s="836"/>
      <c r="AD101" s="836"/>
      <c r="AE101" s="836"/>
    </row>
    <row r="102" spans="26:31" s="444" customFormat="1" ht="16.5" customHeight="1">
      <c r="Z102" s="836"/>
      <c r="AA102" s="836"/>
      <c r="AB102" s="836"/>
      <c r="AC102" s="836"/>
      <c r="AD102" s="836"/>
      <c r="AE102" s="836"/>
    </row>
    <row r="103" spans="26:31" s="444" customFormat="1" ht="16.5" customHeight="1">
      <c r="Z103" s="836"/>
      <c r="AA103" s="836"/>
      <c r="AB103" s="836"/>
      <c r="AC103" s="836"/>
      <c r="AD103" s="836"/>
      <c r="AE103" s="836"/>
    </row>
    <row r="104" spans="26:31" s="444" customFormat="1" ht="16.5" customHeight="1">
      <c r="Z104" s="836"/>
      <c r="AA104" s="836"/>
      <c r="AB104" s="836"/>
      <c r="AC104" s="836"/>
      <c r="AD104" s="836"/>
      <c r="AE104" s="836"/>
    </row>
    <row r="105" spans="26:31" s="444" customFormat="1" ht="16.5" customHeight="1">
      <c r="Z105" s="836"/>
      <c r="AA105" s="836"/>
      <c r="AB105" s="836"/>
      <c r="AC105" s="836"/>
      <c r="AD105" s="836"/>
      <c r="AE105" s="836"/>
    </row>
    <row r="106" spans="26:31" s="444" customFormat="1" ht="16.5" customHeight="1">
      <c r="Z106" s="836"/>
      <c r="AA106" s="836"/>
      <c r="AB106" s="836"/>
      <c r="AC106" s="836"/>
      <c r="AD106" s="836"/>
      <c r="AE106" s="836"/>
    </row>
    <row r="107" spans="26:31" s="444" customFormat="1" ht="16.5" customHeight="1">
      <c r="Z107" s="836"/>
      <c r="AA107" s="836"/>
      <c r="AB107" s="836"/>
      <c r="AC107" s="836"/>
      <c r="AD107" s="836"/>
      <c r="AE107" s="836"/>
    </row>
    <row r="108" spans="26:31" s="444" customFormat="1" ht="16.5" customHeight="1">
      <c r="Z108" s="836"/>
      <c r="AA108" s="836"/>
      <c r="AB108" s="836"/>
      <c r="AC108" s="836"/>
      <c r="AD108" s="836"/>
      <c r="AE108" s="836"/>
    </row>
    <row r="109" spans="26:31" s="444" customFormat="1" ht="16.5" customHeight="1">
      <c r="Z109" s="836"/>
      <c r="AA109" s="836"/>
      <c r="AB109" s="836"/>
      <c r="AC109" s="836"/>
      <c r="AD109" s="836"/>
      <c r="AE109" s="836"/>
    </row>
    <row r="110" spans="26:31" s="444" customFormat="1" ht="16.5" customHeight="1">
      <c r="Z110" s="836"/>
      <c r="AA110" s="836"/>
      <c r="AB110" s="836"/>
      <c r="AC110" s="836"/>
      <c r="AD110" s="836"/>
      <c r="AE110" s="836"/>
    </row>
    <row r="111" spans="26:31" s="444" customFormat="1" ht="16.5" customHeight="1">
      <c r="Z111" s="836"/>
      <c r="AA111" s="836"/>
      <c r="AB111" s="836"/>
      <c r="AC111" s="836"/>
      <c r="AD111" s="836"/>
      <c r="AE111" s="836"/>
    </row>
    <row r="112" spans="26:31" s="444" customFormat="1" ht="16.5" customHeight="1">
      <c r="Z112" s="836"/>
      <c r="AA112" s="836"/>
      <c r="AB112" s="836"/>
      <c r="AC112" s="836"/>
      <c r="AD112" s="836"/>
      <c r="AE112" s="836"/>
    </row>
  </sheetData>
  <mergeCells count="27">
    <mergeCell ref="W44:W45"/>
    <mergeCell ref="W5:W6"/>
    <mergeCell ref="X5:X6"/>
    <mergeCell ref="O44:O45"/>
    <mergeCell ref="P44:P45"/>
    <mergeCell ref="Q44:Q45"/>
    <mergeCell ref="R44:R45"/>
    <mergeCell ref="S44:S45"/>
    <mergeCell ref="T44:T45"/>
    <mergeCell ref="U44:U45"/>
    <mergeCell ref="V44:V45"/>
    <mergeCell ref="J5:J6"/>
    <mergeCell ref="K5:K6"/>
    <mergeCell ref="L5:L6"/>
    <mergeCell ref="M5:M6"/>
    <mergeCell ref="N5:O5"/>
    <mergeCell ref="P5:V5"/>
    <mergeCell ref="C4:J4"/>
    <mergeCell ref="P4:T4"/>
    <mergeCell ref="B5:B6"/>
    <mergeCell ref="C5:C6"/>
    <mergeCell ref="D5:D6"/>
    <mergeCell ref="E5:E6"/>
    <mergeCell ref="F5:F6"/>
    <mergeCell ref="G5:G6"/>
    <mergeCell ref="H5:H6"/>
    <mergeCell ref="I5:I6"/>
  </mergeCells>
  <phoneticPr fontId="3"/>
  <conditionalFormatting sqref="B7:X42">
    <cfRule type="cellIs" dxfId="14" priority="2" operator="equal">
      <formula>0</formula>
    </cfRule>
  </conditionalFormatting>
  <conditionalFormatting sqref="P46:W48">
    <cfRule type="cellIs" dxfId="13" priority="1" operator="equal">
      <formula>0</formula>
    </cfRule>
  </conditionalFormatting>
  <pageMargins left="0.59055118110236227" right="0.59055118110236227" top="0.78740157480314965" bottom="0.78740157480314965" header="0.51181102362204722" footer="0.39370078740157483"/>
  <pageSetup paperSize="9" scale="80" orientation="portrait" r:id="rId1"/>
  <headerFooter alignWithMargins="0"/>
  <ignoredErrors>
    <ignoredError sqref="X26 M42"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topLeftCell="A2" zoomScaleNormal="100" zoomScaleSheetLayoutView="100" workbookViewId="0">
      <pane xSplit="1" ySplit="5" topLeftCell="B7" activePane="bottomRight" state="frozen"/>
      <selection activeCell="I30" sqref="I30"/>
      <selection pane="topRight" activeCell="I30" sqref="I30"/>
      <selection pane="bottomLeft" activeCell="I30" sqref="I30"/>
      <selection pane="bottomRight" activeCell="I30" sqref="I30"/>
    </sheetView>
  </sheetViews>
  <sheetFormatPr defaultColWidth="9" defaultRowHeight="14.25"/>
  <cols>
    <col min="1" max="1" width="12.625" style="528" customWidth="1"/>
    <col min="2" max="10" width="8.375" style="444" customWidth="1"/>
    <col min="11" max="11" width="8.375" style="444" hidden="1" customWidth="1"/>
    <col min="12" max="24" width="8.375" style="444" customWidth="1"/>
    <col min="25" max="16384" width="9" style="1270"/>
  </cols>
  <sheetData>
    <row r="1" spans="1:24" ht="16.5" customHeight="1">
      <c r="N1" s="1237"/>
      <c r="O1" s="1237"/>
      <c r="P1" s="874"/>
      <c r="Q1" s="874"/>
      <c r="R1" s="874"/>
      <c r="S1" s="874"/>
      <c r="T1" s="874"/>
      <c r="U1" s="874"/>
      <c r="V1" s="874"/>
      <c r="W1" s="874"/>
      <c r="X1" s="1237"/>
    </row>
    <row r="2" spans="1:24" ht="9" customHeight="1">
      <c r="N2" s="1243"/>
      <c r="O2" s="1243"/>
      <c r="P2" s="1271"/>
      <c r="Q2" s="1271"/>
      <c r="R2" s="1271"/>
      <c r="S2" s="1271"/>
      <c r="T2" s="1271"/>
      <c r="U2" s="1271"/>
      <c r="V2" s="1271"/>
      <c r="W2" s="874"/>
      <c r="X2" s="1272"/>
    </row>
    <row r="3" spans="1:24" ht="16.5" customHeight="1" thickBot="1">
      <c r="A3" s="837" t="s">
        <v>440</v>
      </c>
      <c r="B3" s="452"/>
      <c r="C3" s="452"/>
      <c r="D3" s="452"/>
      <c r="E3" s="452"/>
      <c r="F3" s="452"/>
      <c r="G3" s="452"/>
      <c r="H3" s="452"/>
      <c r="I3" s="452"/>
      <c r="J3" s="452"/>
      <c r="K3" s="452"/>
      <c r="L3" s="452"/>
      <c r="M3" s="452"/>
      <c r="N3" s="452"/>
      <c r="O3" s="452"/>
      <c r="P3" s="452"/>
      <c r="Q3" s="452"/>
      <c r="R3" s="452"/>
      <c r="S3" s="452"/>
      <c r="T3" s="452"/>
      <c r="U3" s="452"/>
      <c r="V3" s="452"/>
      <c r="W3" s="452"/>
      <c r="X3" s="452"/>
    </row>
    <row r="4" spans="1:24" ht="19.5" customHeight="1">
      <c r="A4" s="838"/>
      <c r="B4" s="1273"/>
      <c r="C4" s="1903" t="s">
        <v>441</v>
      </c>
      <c r="D4" s="1903"/>
      <c r="E4" s="1903"/>
      <c r="F4" s="1903"/>
      <c r="G4" s="1903"/>
      <c r="H4" s="1903"/>
      <c r="I4" s="1903"/>
      <c r="J4" s="1903"/>
      <c r="K4" s="1903"/>
      <c r="L4" s="1903"/>
      <c r="M4" s="1234"/>
      <c r="N4" s="1234"/>
      <c r="O4" s="1903" t="s">
        <v>441</v>
      </c>
      <c r="P4" s="1903"/>
      <c r="Q4" s="1903"/>
      <c r="R4" s="1903"/>
      <c r="S4" s="1903"/>
      <c r="T4" s="1903"/>
      <c r="U4" s="1579"/>
      <c r="V4" s="1579"/>
      <c r="W4" s="1234"/>
      <c r="X4" s="842"/>
    </row>
    <row r="5" spans="1:24" ht="19.5" customHeight="1">
      <c r="A5" s="1570" t="s">
        <v>317</v>
      </c>
      <c r="B5" s="1885" t="s">
        <v>409</v>
      </c>
      <c r="C5" s="1887" t="s">
        <v>410</v>
      </c>
      <c r="D5" s="1887" t="s">
        <v>411</v>
      </c>
      <c r="E5" s="1887" t="s">
        <v>412</v>
      </c>
      <c r="F5" s="1887" t="s">
        <v>413</v>
      </c>
      <c r="G5" s="1887" t="s">
        <v>414</v>
      </c>
      <c r="H5" s="1889" t="s">
        <v>442</v>
      </c>
      <c r="I5" s="1889" t="s">
        <v>443</v>
      </c>
      <c r="J5" s="1887" t="s">
        <v>417</v>
      </c>
      <c r="K5" s="1887" t="s">
        <v>418</v>
      </c>
      <c r="L5" s="1891" t="s">
        <v>419</v>
      </c>
      <c r="M5" s="1887" t="s">
        <v>420</v>
      </c>
      <c r="N5" s="1892" t="s">
        <v>421</v>
      </c>
      <c r="O5" s="1893"/>
      <c r="P5" s="1900" t="s">
        <v>422</v>
      </c>
      <c r="Q5" s="1901"/>
      <c r="R5" s="1901"/>
      <c r="S5" s="1901"/>
      <c r="T5" s="1901"/>
      <c r="U5" s="1901"/>
      <c r="V5" s="1902"/>
      <c r="W5" s="1887" t="s">
        <v>100</v>
      </c>
      <c r="X5" s="1895" t="s">
        <v>423</v>
      </c>
    </row>
    <row r="6" spans="1:24" ht="19.5" customHeight="1" thickBot="1">
      <c r="A6" s="854"/>
      <c r="B6" s="1886"/>
      <c r="C6" s="1888"/>
      <c r="D6" s="1888"/>
      <c r="E6" s="1888"/>
      <c r="F6" s="1888"/>
      <c r="G6" s="1888"/>
      <c r="H6" s="1890"/>
      <c r="I6" s="1890"/>
      <c r="J6" s="1888"/>
      <c r="K6" s="1888"/>
      <c r="L6" s="1905"/>
      <c r="M6" s="1888"/>
      <c r="N6" s="1238" t="s">
        <v>424</v>
      </c>
      <c r="O6" s="1578" t="s">
        <v>425</v>
      </c>
      <c r="P6" s="1239" t="s">
        <v>426</v>
      </c>
      <c r="Q6" s="1239" t="s">
        <v>427</v>
      </c>
      <c r="R6" s="1240" t="s">
        <v>428</v>
      </c>
      <c r="S6" s="1239" t="s">
        <v>429</v>
      </c>
      <c r="T6" s="1239" t="s">
        <v>430</v>
      </c>
      <c r="U6" s="1241" t="s">
        <v>431</v>
      </c>
      <c r="V6" s="1274" t="s">
        <v>432</v>
      </c>
      <c r="W6" s="1888"/>
      <c r="X6" s="1904"/>
    </row>
    <row r="7" spans="1:24" ht="21.75" customHeight="1">
      <c r="A7" s="859" t="s">
        <v>29</v>
      </c>
      <c r="B7" s="1275">
        <v>489891</v>
      </c>
      <c r="C7" s="861">
        <v>1470346</v>
      </c>
      <c r="D7" s="1244">
        <v>0</v>
      </c>
      <c r="E7" s="861">
        <v>2126</v>
      </c>
      <c r="F7" s="1244">
        <v>1369</v>
      </c>
      <c r="G7" s="861">
        <v>8516</v>
      </c>
      <c r="H7" s="1244">
        <v>1118709</v>
      </c>
      <c r="I7" s="861">
        <v>0</v>
      </c>
      <c r="J7" s="1245">
        <v>0</v>
      </c>
      <c r="K7" s="1245" t="s">
        <v>213</v>
      </c>
      <c r="L7" s="861">
        <v>0</v>
      </c>
      <c r="M7" s="861">
        <v>0</v>
      </c>
      <c r="N7" s="861">
        <v>0</v>
      </c>
      <c r="O7" s="1245">
        <v>0</v>
      </c>
      <c r="P7" s="1245">
        <v>0</v>
      </c>
      <c r="Q7" s="1245">
        <v>0</v>
      </c>
      <c r="R7" s="1245">
        <v>0</v>
      </c>
      <c r="S7" s="1245">
        <v>0</v>
      </c>
      <c r="T7" s="1245">
        <v>0</v>
      </c>
      <c r="U7" s="1245">
        <v>0</v>
      </c>
      <c r="V7" s="1245">
        <v>0</v>
      </c>
      <c r="W7" s="861">
        <v>11747</v>
      </c>
      <c r="X7" s="1248">
        <v>3102704</v>
      </c>
    </row>
    <row r="8" spans="1:24" ht="21.75" customHeight="1">
      <c r="A8" s="875" t="s">
        <v>30</v>
      </c>
      <c r="B8" s="889">
        <v>189551</v>
      </c>
      <c r="C8" s="890">
        <v>564797</v>
      </c>
      <c r="D8" s="1251">
        <v>308</v>
      </c>
      <c r="E8" s="890">
        <v>1272</v>
      </c>
      <c r="F8" s="1251">
        <v>21327</v>
      </c>
      <c r="G8" s="890">
        <v>4294</v>
      </c>
      <c r="H8" s="1251">
        <v>476728</v>
      </c>
      <c r="I8" s="890">
        <v>0</v>
      </c>
      <c r="J8" s="1252">
        <v>0</v>
      </c>
      <c r="K8" s="1252" t="s">
        <v>213</v>
      </c>
      <c r="L8" s="890">
        <v>0</v>
      </c>
      <c r="M8" s="890">
        <v>0</v>
      </c>
      <c r="N8" s="890">
        <v>0</v>
      </c>
      <c r="O8" s="1252">
        <v>0</v>
      </c>
      <c r="P8" s="1252">
        <v>0</v>
      </c>
      <c r="Q8" s="1252">
        <v>0</v>
      </c>
      <c r="R8" s="1252">
        <v>0</v>
      </c>
      <c r="S8" s="1252">
        <v>12938</v>
      </c>
      <c r="T8" s="1252">
        <v>0</v>
      </c>
      <c r="U8" s="1252">
        <v>0</v>
      </c>
      <c r="V8" s="1252">
        <v>0</v>
      </c>
      <c r="W8" s="890">
        <v>393</v>
      </c>
      <c r="X8" s="1253">
        <v>1271608</v>
      </c>
    </row>
    <row r="9" spans="1:24" ht="21.75" customHeight="1">
      <c r="A9" s="875" t="s">
        <v>31</v>
      </c>
      <c r="B9" s="889">
        <v>20537</v>
      </c>
      <c r="C9" s="890">
        <v>273454</v>
      </c>
      <c r="D9" s="1251">
        <v>324</v>
      </c>
      <c r="E9" s="890">
        <v>0</v>
      </c>
      <c r="F9" s="1251">
        <v>393509</v>
      </c>
      <c r="G9" s="890">
        <v>95055</v>
      </c>
      <c r="H9" s="1251">
        <v>146506</v>
      </c>
      <c r="I9" s="890">
        <v>0</v>
      </c>
      <c r="J9" s="1252">
        <v>0</v>
      </c>
      <c r="K9" s="1252" t="s">
        <v>213</v>
      </c>
      <c r="L9" s="890">
        <v>0</v>
      </c>
      <c r="M9" s="890">
        <v>0</v>
      </c>
      <c r="N9" s="890">
        <v>0</v>
      </c>
      <c r="O9" s="1252">
        <v>6703</v>
      </c>
      <c r="P9" s="1252">
        <v>128</v>
      </c>
      <c r="Q9" s="1252">
        <v>0</v>
      </c>
      <c r="R9" s="1252">
        <v>0</v>
      </c>
      <c r="S9" s="1252">
        <v>7645</v>
      </c>
      <c r="T9" s="1252">
        <v>0</v>
      </c>
      <c r="U9" s="1252">
        <v>0</v>
      </c>
      <c r="V9" s="1252">
        <v>0</v>
      </c>
      <c r="W9" s="890">
        <v>2220</v>
      </c>
      <c r="X9" s="1253">
        <v>946081</v>
      </c>
    </row>
    <row r="10" spans="1:24" ht="21.75" customHeight="1">
      <c r="A10" s="875" t="s">
        <v>32</v>
      </c>
      <c r="B10" s="889">
        <v>36218</v>
      </c>
      <c r="C10" s="890">
        <v>197831</v>
      </c>
      <c r="D10" s="1251">
        <v>0</v>
      </c>
      <c r="E10" s="890">
        <v>426</v>
      </c>
      <c r="F10" s="1251">
        <v>257</v>
      </c>
      <c r="G10" s="890">
        <v>0</v>
      </c>
      <c r="H10" s="1251">
        <v>6758</v>
      </c>
      <c r="I10" s="890">
        <v>0</v>
      </c>
      <c r="J10" s="1252">
        <v>0</v>
      </c>
      <c r="K10" s="1252" t="s">
        <v>213</v>
      </c>
      <c r="L10" s="890">
        <v>0</v>
      </c>
      <c r="M10" s="890">
        <v>0</v>
      </c>
      <c r="N10" s="890">
        <v>0</v>
      </c>
      <c r="O10" s="1252">
        <v>0</v>
      </c>
      <c r="P10" s="1252">
        <v>0</v>
      </c>
      <c r="Q10" s="1252">
        <v>0</v>
      </c>
      <c r="R10" s="1252">
        <v>0</v>
      </c>
      <c r="S10" s="1252">
        <v>0</v>
      </c>
      <c r="T10" s="1252">
        <v>0</v>
      </c>
      <c r="U10" s="1252">
        <v>0</v>
      </c>
      <c r="V10" s="1252">
        <v>0</v>
      </c>
      <c r="W10" s="890">
        <v>0</v>
      </c>
      <c r="X10" s="1253">
        <v>241490</v>
      </c>
    </row>
    <row r="11" spans="1:24" ht="21.75" customHeight="1" thickBot="1">
      <c r="A11" s="896" t="s">
        <v>33</v>
      </c>
      <c r="B11" s="897">
        <v>9228</v>
      </c>
      <c r="C11" s="898">
        <v>99644</v>
      </c>
      <c r="D11" s="1254">
        <v>2</v>
      </c>
      <c r="E11" s="898">
        <v>199</v>
      </c>
      <c r="F11" s="1254">
        <v>38793</v>
      </c>
      <c r="G11" s="898">
        <v>0</v>
      </c>
      <c r="H11" s="1254">
        <v>88243</v>
      </c>
      <c r="I11" s="898">
        <v>0</v>
      </c>
      <c r="J11" s="1255">
        <v>0</v>
      </c>
      <c r="K11" s="1255" t="s">
        <v>213</v>
      </c>
      <c r="L11" s="898">
        <v>0</v>
      </c>
      <c r="M11" s="898">
        <v>0</v>
      </c>
      <c r="N11" s="898">
        <v>3290</v>
      </c>
      <c r="O11" s="1255">
        <v>0</v>
      </c>
      <c r="P11" s="1255">
        <v>0</v>
      </c>
      <c r="Q11" s="1255">
        <v>0</v>
      </c>
      <c r="R11" s="1255">
        <v>0</v>
      </c>
      <c r="S11" s="1255">
        <v>0</v>
      </c>
      <c r="T11" s="1255">
        <v>0</v>
      </c>
      <c r="U11" s="1255">
        <v>0</v>
      </c>
      <c r="V11" s="1255">
        <v>0</v>
      </c>
      <c r="W11" s="898">
        <v>0</v>
      </c>
      <c r="X11" s="1256">
        <v>239399</v>
      </c>
    </row>
    <row r="12" spans="1:24" ht="21.75" customHeight="1">
      <c r="A12" s="859" t="s">
        <v>34</v>
      </c>
      <c r="B12" s="1275">
        <v>50693</v>
      </c>
      <c r="C12" s="861">
        <v>9392</v>
      </c>
      <c r="D12" s="1244">
        <v>30</v>
      </c>
      <c r="E12" s="861">
        <v>0</v>
      </c>
      <c r="F12" s="1244">
        <v>20669</v>
      </c>
      <c r="G12" s="861">
        <v>0</v>
      </c>
      <c r="H12" s="1244">
        <v>69824</v>
      </c>
      <c r="I12" s="861">
        <v>0</v>
      </c>
      <c r="J12" s="1245">
        <v>0</v>
      </c>
      <c r="K12" s="1245" t="s">
        <v>213</v>
      </c>
      <c r="L12" s="861">
        <v>0</v>
      </c>
      <c r="M12" s="861">
        <v>0</v>
      </c>
      <c r="N12" s="861">
        <v>0</v>
      </c>
      <c r="O12" s="1245">
        <v>2285</v>
      </c>
      <c r="P12" s="1245">
        <v>0</v>
      </c>
      <c r="Q12" s="1245">
        <v>0</v>
      </c>
      <c r="R12" s="1245">
        <v>0</v>
      </c>
      <c r="S12" s="1245">
        <v>0</v>
      </c>
      <c r="T12" s="1245">
        <v>0</v>
      </c>
      <c r="U12" s="1245">
        <v>0</v>
      </c>
      <c r="V12" s="1245">
        <v>0</v>
      </c>
      <c r="W12" s="861">
        <v>228</v>
      </c>
      <c r="X12" s="1248">
        <v>153121</v>
      </c>
    </row>
    <row r="13" spans="1:24" ht="21.75" customHeight="1">
      <c r="A13" s="875" t="s">
        <v>35</v>
      </c>
      <c r="B13" s="889">
        <v>3845</v>
      </c>
      <c r="C13" s="890">
        <v>8</v>
      </c>
      <c r="D13" s="1251">
        <v>0</v>
      </c>
      <c r="E13" s="890">
        <v>0</v>
      </c>
      <c r="F13" s="1251">
        <v>0</v>
      </c>
      <c r="G13" s="890">
        <v>0</v>
      </c>
      <c r="H13" s="1251">
        <v>68771</v>
      </c>
      <c r="I13" s="890">
        <v>0</v>
      </c>
      <c r="J13" s="1252">
        <v>0</v>
      </c>
      <c r="K13" s="1252" t="s">
        <v>213</v>
      </c>
      <c r="L13" s="890">
        <v>0</v>
      </c>
      <c r="M13" s="890">
        <v>0</v>
      </c>
      <c r="N13" s="890">
        <v>0</v>
      </c>
      <c r="O13" s="1252">
        <v>0</v>
      </c>
      <c r="P13" s="1252">
        <v>0</v>
      </c>
      <c r="Q13" s="1252">
        <v>0</v>
      </c>
      <c r="R13" s="1252">
        <v>0</v>
      </c>
      <c r="S13" s="1252">
        <v>0</v>
      </c>
      <c r="T13" s="1252">
        <v>0</v>
      </c>
      <c r="U13" s="1252">
        <v>0</v>
      </c>
      <c r="V13" s="1252">
        <v>0</v>
      </c>
      <c r="W13" s="890">
        <v>4701</v>
      </c>
      <c r="X13" s="1253">
        <v>77325</v>
      </c>
    </row>
    <row r="14" spans="1:24" ht="21.75" customHeight="1">
      <c r="A14" s="875" t="s">
        <v>36</v>
      </c>
      <c r="B14" s="889">
        <v>25516</v>
      </c>
      <c r="C14" s="890">
        <v>51172</v>
      </c>
      <c r="D14" s="1251">
        <v>7</v>
      </c>
      <c r="E14" s="890">
        <v>0</v>
      </c>
      <c r="F14" s="1251">
        <v>0</v>
      </c>
      <c r="G14" s="890">
        <v>0</v>
      </c>
      <c r="H14" s="1251">
        <v>54594</v>
      </c>
      <c r="I14" s="890">
        <v>0</v>
      </c>
      <c r="J14" s="1252">
        <v>0</v>
      </c>
      <c r="K14" s="1252" t="s">
        <v>213</v>
      </c>
      <c r="L14" s="890">
        <v>0</v>
      </c>
      <c r="M14" s="890">
        <v>0</v>
      </c>
      <c r="N14" s="890">
        <v>742</v>
      </c>
      <c r="O14" s="1252">
        <v>0</v>
      </c>
      <c r="P14" s="1252">
        <v>0</v>
      </c>
      <c r="Q14" s="1252">
        <v>0</v>
      </c>
      <c r="R14" s="1252">
        <v>0</v>
      </c>
      <c r="S14" s="1252">
        <v>0</v>
      </c>
      <c r="T14" s="1252">
        <v>0</v>
      </c>
      <c r="U14" s="1252">
        <v>0</v>
      </c>
      <c r="V14" s="1252">
        <v>0</v>
      </c>
      <c r="W14" s="890">
        <v>660</v>
      </c>
      <c r="X14" s="1253">
        <v>132691</v>
      </c>
    </row>
    <row r="15" spans="1:24" ht="21.75" customHeight="1">
      <c r="A15" s="875" t="s">
        <v>37</v>
      </c>
      <c r="B15" s="889">
        <v>23511</v>
      </c>
      <c r="C15" s="890">
        <v>111373</v>
      </c>
      <c r="D15" s="1251">
        <v>0</v>
      </c>
      <c r="E15" s="890">
        <v>0</v>
      </c>
      <c r="F15" s="1251">
        <v>36187</v>
      </c>
      <c r="G15" s="890">
        <v>31319</v>
      </c>
      <c r="H15" s="1251">
        <v>71013</v>
      </c>
      <c r="I15" s="890">
        <v>0</v>
      </c>
      <c r="J15" s="1252">
        <v>0</v>
      </c>
      <c r="K15" s="1252" t="s">
        <v>213</v>
      </c>
      <c r="L15" s="890">
        <v>0</v>
      </c>
      <c r="M15" s="890">
        <v>0</v>
      </c>
      <c r="N15" s="890">
        <v>2567</v>
      </c>
      <c r="O15" s="1252">
        <v>0</v>
      </c>
      <c r="P15" s="1252">
        <v>0</v>
      </c>
      <c r="Q15" s="1252">
        <v>0</v>
      </c>
      <c r="R15" s="1252">
        <v>0</v>
      </c>
      <c r="S15" s="1252">
        <v>0</v>
      </c>
      <c r="T15" s="1252">
        <v>0</v>
      </c>
      <c r="U15" s="1252">
        <v>0</v>
      </c>
      <c r="V15" s="1252">
        <v>0</v>
      </c>
      <c r="W15" s="890">
        <v>273</v>
      </c>
      <c r="X15" s="1253">
        <v>276243</v>
      </c>
    </row>
    <row r="16" spans="1:24" ht="21.75" customHeight="1" thickBot="1">
      <c r="A16" s="896" t="s">
        <v>38</v>
      </c>
      <c r="B16" s="897">
        <v>17</v>
      </c>
      <c r="C16" s="898">
        <v>5</v>
      </c>
      <c r="D16" s="1254">
        <v>0</v>
      </c>
      <c r="E16" s="898">
        <v>0</v>
      </c>
      <c r="F16" s="1254">
        <v>0</v>
      </c>
      <c r="G16" s="898">
        <v>0</v>
      </c>
      <c r="H16" s="1254">
        <v>14091</v>
      </c>
      <c r="I16" s="898">
        <v>0</v>
      </c>
      <c r="J16" s="1255">
        <v>0</v>
      </c>
      <c r="K16" s="1255" t="s">
        <v>213</v>
      </c>
      <c r="L16" s="898">
        <v>0</v>
      </c>
      <c r="M16" s="898">
        <v>0</v>
      </c>
      <c r="N16" s="898">
        <v>9</v>
      </c>
      <c r="O16" s="1255">
        <v>0</v>
      </c>
      <c r="P16" s="1255">
        <v>0</v>
      </c>
      <c r="Q16" s="1255">
        <v>0</v>
      </c>
      <c r="R16" s="1255">
        <v>0</v>
      </c>
      <c r="S16" s="1255">
        <v>0</v>
      </c>
      <c r="T16" s="1255">
        <v>0</v>
      </c>
      <c r="U16" s="1255">
        <v>0</v>
      </c>
      <c r="V16" s="1255">
        <v>0</v>
      </c>
      <c r="W16" s="898">
        <v>53</v>
      </c>
      <c r="X16" s="1256">
        <v>14175</v>
      </c>
    </row>
    <row r="17" spans="1:24" ht="21.75" customHeight="1">
      <c r="A17" s="859" t="s">
        <v>39</v>
      </c>
      <c r="B17" s="1275">
        <v>1100</v>
      </c>
      <c r="C17" s="861">
        <v>3897</v>
      </c>
      <c r="D17" s="1244">
        <v>0</v>
      </c>
      <c r="E17" s="861">
        <v>13</v>
      </c>
      <c r="F17" s="1244">
        <v>1087</v>
      </c>
      <c r="G17" s="861">
        <v>316</v>
      </c>
      <c r="H17" s="1244">
        <v>14796</v>
      </c>
      <c r="I17" s="861">
        <v>0</v>
      </c>
      <c r="J17" s="1245">
        <v>0</v>
      </c>
      <c r="K17" s="1245" t="s">
        <v>213</v>
      </c>
      <c r="L17" s="861">
        <v>0</v>
      </c>
      <c r="M17" s="861">
        <v>0</v>
      </c>
      <c r="N17" s="861">
        <v>0</v>
      </c>
      <c r="O17" s="1245">
        <v>0</v>
      </c>
      <c r="P17" s="1245">
        <v>0</v>
      </c>
      <c r="Q17" s="1245">
        <v>0</v>
      </c>
      <c r="R17" s="1245">
        <v>0</v>
      </c>
      <c r="S17" s="1245">
        <v>0</v>
      </c>
      <c r="T17" s="1245">
        <v>0</v>
      </c>
      <c r="U17" s="1245">
        <v>0</v>
      </c>
      <c r="V17" s="1245">
        <v>0</v>
      </c>
      <c r="W17" s="861">
        <v>0</v>
      </c>
      <c r="X17" s="1248">
        <v>21209</v>
      </c>
    </row>
    <row r="18" spans="1:24" ht="21.75" customHeight="1">
      <c r="A18" s="875" t="s">
        <v>40</v>
      </c>
      <c r="B18" s="889">
        <v>19928</v>
      </c>
      <c r="C18" s="890">
        <v>14729</v>
      </c>
      <c r="D18" s="1251">
        <v>0</v>
      </c>
      <c r="E18" s="890">
        <v>0</v>
      </c>
      <c r="F18" s="1251">
        <v>59282</v>
      </c>
      <c r="G18" s="890">
        <v>309</v>
      </c>
      <c r="H18" s="1251">
        <v>42658</v>
      </c>
      <c r="I18" s="890">
        <v>0</v>
      </c>
      <c r="J18" s="1252">
        <v>0</v>
      </c>
      <c r="K18" s="1252" t="s">
        <v>213</v>
      </c>
      <c r="L18" s="890">
        <v>0</v>
      </c>
      <c r="M18" s="890">
        <v>0</v>
      </c>
      <c r="N18" s="890">
        <v>1246</v>
      </c>
      <c r="O18" s="1252">
        <v>0</v>
      </c>
      <c r="P18" s="1252">
        <v>0</v>
      </c>
      <c r="Q18" s="1252">
        <v>0</v>
      </c>
      <c r="R18" s="1252">
        <v>0</v>
      </c>
      <c r="S18" s="1252">
        <v>0</v>
      </c>
      <c r="T18" s="1252">
        <v>0</v>
      </c>
      <c r="U18" s="1252">
        <v>0</v>
      </c>
      <c r="V18" s="1252">
        <v>0</v>
      </c>
      <c r="W18" s="890">
        <v>410</v>
      </c>
      <c r="X18" s="1253">
        <v>138562</v>
      </c>
    </row>
    <row r="19" spans="1:24" ht="21.75" customHeight="1">
      <c r="A19" s="875" t="s">
        <v>41</v>
      </c>
      <c r="B19" s="889">
        <v>30607</v>
      </c>
      <c r="C19" s="890">
        <v>11529</v>
      </c>
      <c r="D19" s="1251">
        <v>23</v>
      </c>
      <c r="E19" s="890">
        <v>0</v>
      </c>
      <c r="F19" s="1251">
        <v>18104</v>
      </c>
      <c r="G19" s="890">
        <v>0</v>
      </c>
      <c r="H19" s="1251">
        <v>60434</v>
      </c>
      <c r="I19" s="890">
        <v>0</v>
      </c>
      <c r="J19" s="1252">
        <v>0</v>
      </c>
      <c r="K19" s="1252" t="s">
        <v>213</v>
      </c>
      <c r="L19" s="890">
        <v>0</v>
      </c>
      <c r="M19" s="890">
        <v>0</v>
      </c>
      <c r="N19" s="890">
        <v>0</v>
      </c>
      <c r="O19" s="1252">
        <v>1381</v>
      </c>
      <c r="P19" s="1252">
        <v>0</v>
      </c>
      <c r="Q19" s="1252">
        <v>0</v>
      </c>
      <c r="R19" s="1252">
        <v>0</v>
      </c>
      <c r="S19" s="1252">
        <v>0</v>
      </c>
      <c r="T19" s="1252">
        <v>0</v>
      </c>
      <c r="U19" s="1252">
        <v>0</v>
      </c>
      <c r="V19" s="1252">
        <v>0</v>
      </c>
      <c r="W19" s="890">
        <v>368</v>
      </c>
      <c r="X19" s="1253">
        <v>122446</v>
      </c>
    </row>
    <row r="20" spans="1:24" ht="21.75" customHeight="1">
      <c r="A20" s="875" t="s">
        <v>42</v>
      </c>
      <c r="B20" s="889">
        <v>11052</v>
      </c>
      <c r="C20" s="890">
        <v>84536</v>
      </c>
      <c r="D20" s="1251">
        <v>155</v>
      </c>
      <c r="E20" s="890">
        <v>0</v>
      </c>
      <c r="F20" s="1251">
        <v>27752</v>
      </c>
      <c r="G20" s="890">
        <v>3423</v>
      </c>
      <c r="H20" s="1251">
        <v>29195</v>
      </c>
      <c r="I20" s="890">
        <v>0</v>
      </c>
      <c r="J20" s="1252">
        <v>0</v>
      </c>
      <c r="K20" s="1252" t="s">
        <v>213</v>
      </c>
      <c r="L20" s="890">
        <v>0</v>
      </c>
      <c r="M20" s="890">
        <v>0</v>
      </c>
      <c r="N20" s="890">
        <v>0</v>
      </c>
      <c r="O20" s="1252">
        <v>73</v>
      </c>
      <c r="P20" s="1252">
        <v>0</v>
      </c>
      <c r="Q20" s="1252">
        <v>0</v>
      </c>
      <c r="R20" s="1252">
        <v>0</v>
      </c>
      <c r="S20" s="1252">
        <v>0</v>
      </c>
      <c r="T20" s="1252">
        <v>0</v>
      </c>
      <c r="U20" s="1252">
        <v>0</v>
      </c>
      <c r="V20" s="1252">
        <v>0</v>
      </c>
      <c r="W20" s="890">
        <v>446</v>
      </c>
      <c r="X20" s="1253">
        <v>156632</v>
      </c>
    </row>
    <row r="21" spans="1:24" ht="21.75" customHeight="1" thickBot="1">
      <c r="A21" s="896" t="s">
        <v>43</v>
      </c>
      <c r="B21" s="897">
        <v>0</v>
      </c>
      <c r="C21" s="898">
        <v>0</v>
      </c>
      <c r="D21" s="1254">
        <v>0</v>
      </c>
      <c r="E21" s="898">
        <v>0</v>
      </c>
      <c r="F21" s="1254">
        <v>203</v>
      </c>
      <c r="G21" s="898">
        <v>0</v>
      </c>
      <c r="H21" s="1254">
        <v>27440</v>
      </c>
      <c r="I21" s="898">
        <v>0</v>
      </c>
      <c r="J21" s="1255">
        <v>0</v>
      </c>
      <c r="K21" s="1255" t="s">
        <v>213</v>
      </c>
      <c r="L21" s="898">
        <v>0</v>
      </c>
      <c r="M21" s="898">
        <v>0</v>
      </c>
      <c r="N21" s="898">
        <v>0</v>
      </c>
      <c r="O21" s="1255">
        <v>0</v>
      </c>
      <c r="P21" s="1255">
        <v>0</v>
      </c>
      <c r="Q21" s="1255">
        <v>0</v>
      </c>
      <c r="R21" s="1255">
        <v>0</v>
      </c>
      <c r="S21" s="1255">
        <v>0</v>
      </c>
      <c r="T21" s="1255">
        <v>0</v>
      </c>
      <c r="U21" s="1255">
        <v>0</v>
      </c>
      <c r="V21" s="1255">
        <v>0</v>
      </c>
      <c r="W21" s="898">
        <v>71</v>
      </c>
      <c r="X21" s="1256">
        <v>27714</v>
      </c>
    </row>
    <row r="22" spans="1:24" ht="21.75" customHeight="1">
      <c r="A22" s="859" t="s">
        <v>44</v>
      </c>
      <c r="B22" s="1275">
        <v>13417</v>
      </c>
      <c r="C22" s="861">
        <v>75313</v>
      </c>
      <c r="D22" s="1244">
        <v>0</v>
      </c>
      <c r="E22" s="861">
        <v>0</v>
      </c>
      <c r="F22" s="1244">
        <v>26276</v>
      </c>
      <c r="G22" s="861">
        <v>6266</v>
      </c>
      <c r="H22" s="1244">
        <v>33921</v>
      </c>
      <c r="I22" s="861">
        <v>0</v>
      </c>
      <c r="J22" s="1245">
        <v>0</v>
      </c>
      <c r="K22" s="1245" t="s">
        <v>213</v>
      </c>
      <c r="L22" s="861">
        <v>0</v>
      </c>
      <c r="M22" s="861">
        <v>0</v>
      </c>
      <c r="N22" s="861">
        <v>0</v>
      </c>
      <c r="O22" s="1245">
        <v>2210</v>
      </c>
      <c r="P22" s="1245">
        <v>0</v>
      </c>
      <c r="Q22" s="1245">
        <v>0</v>
      </c>
      <c r="R22" s="1245">
        <v>0</v>
      </c>
      <c r="S22" s="1245">
        <v>0</v>
      </c>
      <c r="T22" s="1245">
        <v>0</v>
      </c>
      <c r="U22" s="1245">
        <v>0</v>
      </c>
      <c r="V22" s="1245">
        <v>0</v>
      </c>
      <c r="W22" s="861">
        <v>0</v>
      </c>
      <c r="X22" s="1248">
        <v>157403</v>
      </c>
    </row>
    <row r="23" spans="1:24" ht="21.75" customHeight="1">
      <c r="A23" s="875" t="s">
        <v>45</v>
      </c>
      <c r="B23" s="889">
        <v>10609</v>
      </c>
      <c r="C23" s="890">
        <v>64779</v>
      </c>
      <c r="D23" s="1251">
        <v>0</v>
      </c>
      <c r="E23" s="890">
        <v>0</v>
      </c>
      <c r="F23" s="1251">
        <v>25713</v>
      </c>
      <c r="G23" s="890">
        <v>15004</v>
      </c>
      <c r="H23" s="1251">
        <v>15799</v>
      </c>
      <c r="I23" s="890">
        <v>11</v>
      </c>
      <c r="J23" s="1252">
        <v>0</v>
      </c>
      <c r="K23" s="1252" t="s">
        <v>213</v>
      </c>
      <c r="L23" s="890">
        <v>0</v>
      </c>
      <c r="M23" s="890">
        <v>0</v>
      </c>
      <c r="N23" s="890">
        <v>1083</v>
      </c>
      <c r="O23" s="1252">
        <v>0</v>
      </c>
      <c r="P23" s="1252">
        <v>0</v>
      </c>
      <c r="Q23" s="1252">
        <v>0</v>
      </c>
      <c r="R23" s="1252">
        <v>0</v>
      </c>
      <c r="S23" s="1252">
        <v>0</v>
      </c>
      <c r="T23" s="1252">
        <v>0</v>
      </c>
      <c r="U23" s="1252">
        <v>0</v>
      </c>
      <c r="V23" s="1252">
        <v>0</v>
      </c>
      <c r="W23" s="890">
        <v>0</v>
      </c>
      <c r="X23" s="1253">
        <v>132998</v>
      </c>
    </row>
    <row r="24" spans="1:24" ht="21.75" customHeight="1">
      <c r="A24" s="875" t="s">
        <v>46</v>
      </c>
      <c r="B24" s="889">
        <v>3599</v>
      </c>
      <c r="C24" s="890">
        <v>1196</v>
      </c>
      <c r="D24" s="1251">
        <v>0</v>
      </c>
      <c r="E24" s="890">
        <v>0</v>
      </c>
      <c r="F24" s="1251">
        <v>12855</v>
      </c>
      <c r="G24" s="890">
        <v>0</v>
      </c>
      <c r="H24" s="1251">
        <v>12634</v>
      </c>
      <c r="I24" s="890">
        <v>0</v>
      </c>
      <c r="J24" s="1252">
        <v>0</v>
      </c>
      <c r="K24" s="1252" t="s">
        <v>213</v>
      </c>
      <c r="L24" s="890">
        <v>0</v>
      </c>
      <c r="M24" s="890">
        <v>0</v>
      </c>
      <c r="N24" s="890">
        <v>82</v>
      </c>
      <c r="O24" s="1252">
        <v>0</v>
      </c>
      <c r="P24" s="1252">
        <v>0</v>
      </c>
      <c r="Q24" s="1252">
        <v>0</v>
      </c>
      <c r="R24" s="1252">
        <v>0</v>
      </c>
      <c r="S24" s="1252">
        <v>0</v>
      </c>
      <c r="T24" s="1252">
        <v>0</v>
      </c>
      <c r="U24" s="1252">
        <v>0</v>
      </c>
      <c r="V24" s="1252">
        <v>0</v>
      </c>
      <c r="W24" s="890">
        <v>0</v>
      </c>
      <c r="X24" s="1253">
        <v>30366</v>
      </c>
    </row>
    <row r="25" spans="1:24" ht="21.75" customHeight="1" thickBot="1">
      <c r="A25" s="924" t="s">
        <v>47</v>
      </c>
      <c r="B25" s="897">
        <v>0</v>
      </c>
      <c r="C25" s="898">
        <v>1852</v>
      </c>
      <c r="D25" s="1254">
        <v>0</v>
      </c>
      <c r="E25" s="898">
        <v>0</v>
      </c>
      <c r="F25" s="1254">
        <v>956</v>
      </c>
      <c r="G25" s="898">
        <v>0</v>
      </c>
      <c r="H25" s="1254">
        <v>14100</v>
      </c>
      <c r="I25" s="898">
        <v>0</v>
      </c>
      <c r="J25" s="1255">
        <v>0</v>
      </c>
      <c r="K25" s="1255" t="s">
        <v>213</v>
      </c>
      <c r="L25" s="898">
        <v>0</v>
      </c>
      <c r="M25" s="898">
        <v>0</v>
      </c>
      <c r="N25" s="898">
        <v>0</v>
      </c>
      <c r="O25" s="1255">
        <v>1050</v>
      </c>
      <c r="P25" s="1255">
        <v>0</v>
      </c>
      <c r="Q25" s="1255">
        <v>0</v>
      </c>
      <c r="R25" s="1255">
        <v>0</v>
      </c>
      <c r="S25" s="1255">
        <v>0</v>
      </c>
      <c r="T25" s="1255">
        <v>0</v>
      </c>
      <c r="U25" s="1255">
        <v>0</v>
      </c>
      <c r="V25" s="1255">
        <v>0</v>
      </c>
      <c r="W25" s="898">
        <v>326</v>
      </c>
      <c r="X25" s="1256">
        <v>18284</v>
      </c>
    </row>
    <row r="26" spans="1:24" ht="21.75" customHeight="1" thickBot="1">
      <c r="A26" s="934" t="s">
        <v>48</v>
      </c>
      <c r="B26" s="1276">
        <f t="shared" ref="B26:W26" si="0">SUM(B7:B25)</f>
        <v>939319</v>
      </c>
      <c r="C26" s="936">
        <f t="shared" si="0"/>
        <v>3035853</v>
      </c>
      <c r="D26" s="936">
        <f t="shared" si="0"/>
        <v>849</v>
      </c>
      <c r="E26" s="936">
        <f t="shared" si="0"/>
        <v>4036</v>
      </c>
      <c r="F26" s="936">
        <f t="shared" si="0"/>
        <v>684339</v>
      </c>
      <c r="G26" s="936">
        <f t="shared" si="0"/>
        <v>164502</v>
      </c>
      <c r="H26" s="936">
        <f t="shared" si="0"/>
        <v>2366214</v>
      </c>
      <c r="I26" s="936">
        <f t="shared" si="0"/>
        <v>11</v>
      </c>
      <c r="J26" s="936">
        <f t="shared" si="0"/>
        <v>0</v>
      </c>
      <c r="K26" s="936">
        <f t="shared" si="0"/>
        <v>0</v>
      </c>
      <c r="L26" s="936">
        <f t="shared" si="0"/>
        <v>0</v>
      </c>
      <c r="M26" s="936">
        <f t="shared" si="0"/>
        <v>0</v>
      </c>
      <c r="N26" s="936">
        <f t="shared" si="0"/>
        <v>9019</v>
      </c>
      <c r="O26" s="936">
        <f t="shared" si="0"/>
        <v>13702</v>
      </c>
      <c r="P26" s="936">
        <f t="shared" si="0"/>
        <v>128</v>
      </c>
      <c r="Q26" s="936">
        <f t="shared" si="0"/>
        <v>0</v>
      </c>
      <c r="R26" s="936">
        <f t="shared" si="0"/>
        <v>0</v>
      </c>
      <c r="S26" s="936">
        <f t="shared" si="0"/>
        <v>20583</v>
      </c>
      <c r="T26" s="936">
        <f t="shared" si="0"/>
        <v>0</v>
      </c>
      <c r="U26" s="936">
        <f t="shared" si="0"/>
        <v>0</v>
      </c>
      <c r="V26" s="936">
        <f t="shared" si="0"/>
        <v>0</v>
      </c>
      <c r="W26" s="936">
        <f t="shared" si="0"/>
        <v>21896</v>
      </c>
      <c r="X26" s="1263">
        <v>7260451</v>
      </c>
    </row>
    <row r="27" spans="1:24" ht="21.75" customHeight="1">
      <c r="A27" s="859" t="s">
        <v>49</v>
      </c>
      <c r="B27" s="1275">
        <v>904</v>
      </c>
      <c r="C27" s="861">
        <v>232</v>
      </c>
      <c r="D27" s="1244">
        <v>0</v>
      </c>
      <c r="E27" s="861">
        <v>0</v>
      </c>
      <c r="F27" s="1244">
        <v>11</v>
      </c>
      <c r="G27" s="861">
        <v>1</v>
      </c>
      <c r="H27" s="1244">
        <v>779</v>
      </c>
      <c r="I27" s="861">
        <v>0</v>
      </c>
      <c r="J27" s="1245">
        <v>0</v>
      </c>
      <c r="K27" s="1245" t="s">
        <v>213</v>
      </c>
      <c r="L27" s="861">
        <v>0</v>
      </c>
      <c r="M27" s="861">
        <v>0</v>
      </c>
      <c r="N27" s="861">
        <v>24</v>
      </c>
      <c r="O27" s="1245">
        <v>0</v>
      </c>
      <c r="P27" s="1245">
        <v>0</v>
      </c>
      <c r="Q27" s="1245">
        <v>0</v>
      </c>
      <c r="R27" s="1245">
        <v>0</v>
      </c>
      <c r="S27" s="1245">
        <v>0</v>
      </c>
      <c r="T27" s="1245">
        <v>0</v>
      </c>
      <c r="U27" s="1245">
        <v>0</v>
      </c>
      <c r="V27" s="1245">
        <v>0</v>
      </c>
      <c r="W27" s="861">
        <v>0</v>
      </c>
      <c r="X27" s="1248">
        <v>1951</v>
      </c>
    </row>
    <row r="28" spans="1:24" ht="21.75" customHeight="1">
      <c r="A28" s="875" t="s">
        <v>50</v>
      </c>
      <c r="B28" s="889">
        <v>444</v>
      </c>
      <c r="C28" s="890">
        <v>24002</v>
      </c>
      <c r="D28" s="1251">
        <v>0</v>
      </c>
      <c r="E28" s="890">
        <v>0</v>
      </c>
      <c r="F28" s="1251">
        <v>4499</v>
      </c>
      <c r="G28" s="890">
        <v>5706</v>
      </c>
      <c r="H28" s="1251">
        <v>10233</v>
      </c>
      <c r="I28" s="890">
        <v>0</v>
      </c>
      <c r="J28" s="1252">
        <v>0</v>
      </c>
      <c r="K28" s="1252" t="s">
        <v>213</v>
      </c>
      <c r="L28" s="890">
        <v>0</v>
      </c>
      <c r="M28" s="890">
        <v>0</v>
      </c>
      <c r="N28" s="890">
        <v>530</v>
      </c>
      <c r="O28" s="1252">
        <v>0</v>
      </c>
      <c r="P28" s="1252">
        <v>0</v>
      </c>
      <c r="Q28" s="1252">
        <v>0</v>
      </c>
      <c r="R28" s="1252">
        <v>0</v>
      </c>
      <c r="S28" s="1252">
        <v>0</v>
      </c>
      <c r="T28" s="1252">
        <v>0</v>
      </c>
      <c r="U28" s="1252">
        <v>0</v>
      </c>
      <c r="V28" s="1252">
        <v>0</v>
      </c>
      <c r="W28" s="890">
        <v>9</v>
      </c>
      <c r="X28" s="1253">
        <v>45423</v>
      </c>
    </row>
    <row r="29" spans="1:24" ht="21.75" customHeight="1">
      <c r="A29" s="875" t="s">
        <v>51</v>
      </c>
      <c r="B29" s="889">
        <v>80</v>
      </c>
      <c r="C29" s="890">
        <v>310</v>
      </c>
      <c r="D29" s="1251">
        <v>3</v>
      </c>
      <c r="E29" s="890">
        <v>0</v>
      </c>
      <c r="F29" s="1251">
        <v>6061</v>
      </c>
      <c r="G29" s="890">
        <v>204</v>
      </c>
      <c r="H29" s="1251">
        <v>6682</v>
      </c>
      <c r="I29" s="890">
        <v>0</v>
      </c>
      <c r="J29" s="1252">
        <v>0</v>
      </c>
      <c r="K29" s="1252" t="s">
        <v>213</v>
      </c>
      <c r="L29" s="890">
        <v>0</v>
      </c>
      <c r="M29" s="890">
        <v>0</v>
      </c>
      <c r="N29" s="890">
        <v>259</v>
      </c>
      <c r="O29" s="1252">
        <v>0</v>
      </c>
      <c r="P29" s="1252">
        <v>0</v>
      </c>
      <c r="Q29" s="1252">
        <v>0</v>
      </c>
      <c r="R29" s="1252">
        <v>0</v>
      </c>
      <c r="S29" s="1252">
        <v>0</v>
      </c>
      <c r="T29" s="1252">
        <v>0</v>
      </c>
      <c r="U29" s="1252">
        <v>0</v>
      </c>
      <c r="V29" s="1252">
        <v>0</v>
      </c>
      <c r="W29" s="890">
        <v>12</v>
      </c>
      <c r="X29" s="1253">
        <v>13611</v>
      </c>
    </row>
    <row r="30" spans="1:24" ht="21.75" customHeight="1" thickBot="1">
      <c r="A30" s="896" t="s">
        <v>52</v>
      </c>
      <c r="B30" s="897">
        <v>0</v>
      </c>
      <c r="C30" s="898">
        <v>0</v>
      </c>
      <c r="D30" s="1254">
        <v>0</v>
      </c>
      <c r="E30" s="898">
        <v>0</v>
      </c>
      <c r="F30" s="1254">
        <v>6709</v>
      </c>
      <c r="G30" s="898">
        <v>157</v>
      </c>
      <c r="H30" s="1254">
        <v>6102</v>
      </c>
      <c r="I30" s="898">
        <v>0</v>
      </c>
      <c r="J30" s="1255">
        <v>0</v>
      </c>
      <c r="K30" s="1255" t="s">
        <v>213</v>
      </c>
      <c r="L30" s="898">
        <v>0</v>
      </c>
      <c r="M30" s="898">
        <v>0</v>
      </c>
      <c r="N30" s="898">
        <v>0</v>
      </c>
      <c r="O30" s="1255">
        <v>169</v>
      </c>
      <c r="P30" s="1255">
        <v>0</v>
      </c>
      <c r="Q30" s="1255">
        <v>0</v>
      </c>
      <c r="R30" s="1255">
        <v>0</v>
      </c>
      <c r="S30" s="1255">
        <v>0</v>
      </c>
      <c r="T30" s="1255">
        <v>0</v>
      </c>
      <c r="U30" s="1255">
        <v>0</v>
      </c>
      <c r="V30" s="1255">
        <v>0</v>
      </c>
      <c r="W30" s="898">
        <v>0</v>
      </c>
      <c r="X30" s="1256">
        <v>13137</v>
      </c>
    </row>
    <row r="31" spans="1:24" ht="21.75" customHeight="1">
      <c r="A31" s="859" t="s">
        <v>53</v>
      </c>
      <c r="B31" s="1275">
        <v>1096</v>
      </c>
      <c r="C31" s="861">
        <v>3160</v>
      </c>
      <c r="D31" s="1244">
        <v>0</v>
      </c>
      <c r="E31" s="861">
        <v>0</v>
      </c>
      <c r="F31" s="1244">
        <v>1471</v>
      </c>
      <c r="G31" s="861">
        <v>119</v>
      </c>
      <c r="H31" s="1244">
        <v>1021</v>
      </c>
      <c r="I31" s="861">
        <v>0</v>
      </c>
      <c r="J31" s="1245">
        <v>0</v>
      </c>
      <c r="K31" s="1245" t="s">
        <v>213</v>
      </c>
      <c r="L31" s="861">
        <v>0</v>
      </c>
      <c r="M31" s="861">
        <v>0</v>
      </c>
      <c r="N31" s="861">
        <v>0</v>
      </c>
      <c r="O31" s="1245">
        <v>0</v>
      </c>
      <c r="P31" s="1245">
        <v>0</v>
      </c>
      <c r="Q31" s="1245">
        <v>0</v>
      </c>
      <c r="R31" s="1245">
        <v>0</v>
      </c>
      <c r="S31" s="1245">
        <v>5</v>
      </c>
      <c r="T31" s="1245">
        <v>0</v>
      </c>
      <c r="U31" s="1245">
        <v>0</v>
      </c>
      <c r="V31" s="1245">
        <v>0</v>
      </c>
      <c r="W31" s="861">
        <v>0</v>
      </c>
      <c r="X31" s="1248">
        <v>6872</v>
      </c>
    </row>
    <row r="32" spans="1:24" ht="21.75" customHeight="1">
      <c r="A32" s="875" t="s">
        <v>54</v>
      </c>
      <c r="B32" s="889">
        <v>2023</v>
      </c>
      <c r="C32" s="890">
        <v>5849</v>
      </c>
      <c r="D32" s="1251">
        <v>0</v>
      </c>
      <c r="E32" s="890">
        <v>0</v>
      </c>
      <c r="F32" s="1251">
        <v>691</v>
      </c>
      <c r="G32" s="890">
        <v>41</v>
      </c>
      <c r="H32" s="1251">
        <v>2360</v>
      </c>
      <c r="I32" s="890">
        <v>0</v>
      </c>
      <c r="J32" s="1252">
        <v>0</v>
      </c>
      <c r="K32" s="1252" t="s">
        <v>213</v>
      </c>
      <c r="L32" s="890">
        <v>0</v>
      </c>
      <c r="M32" s="890">
        <v>0</v>
      </c>
      <c r="N32" s="890">
        <v>0</v>
      </c>
      <c r="O32" s="1252">
        <v>0</v>
      </c>
      <c r="P32" s="1252">
        <v>0</v>
      </c>
      <c r="Q32" s="1252">
        <v>0</v>
      </c>
      <c r="R32" s="1252">
        <v>0</v>
      </c>
      <c r="S32" s="1252">
        <v>9</v>
      </c>
      <c r="T32" s="1252">
        <v>0</v>
      </c>
      <c r="U32" s="1252">
        <v>0</v>
      </c>
      <c r="V32" s="1252">
        <v>0</v>
      </c>
      <c r="W32" s="890">
        <v>0</v>
      </c>
      <c r="X32" s="1253">
        <v>10973</v>
      </c>
    </row>
    <row r="33" spans="1:24" ht="21.75" customHeight="1">
      <c r="A33" s="875" t="s">
        <v>55</v>
      </c>
      <c r="B33" s="889">
        <v>1298</v>
      </c>
      <c r="C33" s="890">
        <v>3734</v>
      </c>
      <c r="D33" s="1251">
        <v>0</v>
      </c>
      <c r="E33" s="890">
        <v>0</v>
      </c>
      <c r="F33" s="1251">
        <v>0</v>
      </c>
      <c r="G33" s="890">
        <v>0</v>
      </c>
      <c r="H33" s="1251">
        <v>1415</v>
      </c>
      <c r="I33" s="890">
        <v>0</v>
      </c>
      <c r="J33" s="1252">
        <v>0</v>
      </c>
      <c r="K33" s="1252" t="s">
        <v>213</v>
      </c>
      <c r="L33" s="890">
        <v>0</v>
      </c>
      <c r="M33" s="890">
        <v>0</v>
      </c>
      <c r="N33" s="890">
        <v>0</v>
      </c>
      <c r="O33" s="1252">
        <v>0</v>
      </c>
      <c r="P33" s="1252">
        <v>0</v>
      </c>
      <c r="Q33" s="1252">
        <v>0</v>
      </c>
      <c r="R33" s="1252">
        <v>0</v>
      </c>
      <c r="S33" s="1252">
        <v>5</v>
      </c>
      <c r="T33" s="1252">
        <v>0</v>
      </c>
      <c r="U33" s="1252">
        <v>0</v>
      </c>
      <c r="V33" s="1252">
        <v>0</v>
      </c>
      <c r="W33" s="890">
        <v>0</v>
      </c>
      <c r="X33" s="1253">
        <v>6452</v>
      </c>
    </row>
    <row r="34" spans="1:24" ht="21.75" customHeight="1">
      <c r="A34" s="875" t="s">
        <v>56</v>
      </c>
      <c r="B34" s="889">
        <v>486</v>
      </c>
      <c r="C34" s="890">
        <v>1079</v>
      </c>
      <c r="D34" s="1251">
        <v>0</v>
      </c>
      <c r="E34" s="890">
        <v>0</v>
      </c>
      <c r="F34" s="1251">
        <v>0</v>
      </c>
      <c r="G34" s="890">
        <v>0</v>
      </c>
      <c r="H34" s="1251">
        <v>2584</v>
      </c>
      <c r="I34" s="890">
        <v>0</v>
      </c>
      <c r="J34" s="1252">
        <v>0</v>
      </c>
      <c r="K34" s="1252" t="s">
        <v>213</v>
      </c>
      <c r="L34" s="890">
        <v>0</v>
      </c>
      <c r="M34" s="890">
        <v>0</v>
      </c>
      <c r="N34" s="890">
        <v>0</v>
      </c>
      <c r="O34" s="1252">
        <v>0</v>
      </c>
      <c r="P34" s="1252">
        <v>0</v>
      </c>
      <c r="Q34" s="1252">
        <v>0</v>
      </c>
      <c r="R34" s="1252">
        <v>0</v>
      </c>
      <c r="S34" s="1252">
        <v>62</v>
      </c>
      <c r="T34" s="1252">
        <v>0</v>
      </c>
      <c r="U34" s="1252">
        <v>0</v>
      </c>
      <c r="V34" s="1252">
        <v>0</v>
      </c>
      <c r="W34" s="890">
        <v>0</v>
      </c>
      <c r="X34" s="1253">
        <v>4211</v>
      </c>
    </row>
    <row r="35" spans="1:24" ht="21.75" customHeight="1" thickBot="1">
      <c r="A35" s="896" t="s">
        <v>57</v>
      </c>
      <c r="B35" s="897">
        <v>0</v>
      </c>
      <c r="C35" s="898">
        <v>0</v>
      </c>
      <c r="D35" s="1254">
        <v>0</v>
      </c>
      <c r="E35" s="898">
        <v>0</v>
      </c>
      <c r="F35" s="1254">
        <v>3673</v>
      </c>
      <c r="G35" s="898">
        <v>159</v>
      </c>
      <c r="H35" s="1254">
        <v>3991</v>
      </c>
      <c r="I35" s="898">
        <v>0</v>
      </c>
      <c r="J35" s="1255">
        <v>0</v>
      </c>
      <c r="K35" s="1255" t="s">
        <v>213</v>
      </c>
      <c r="L35" s="898">
        <v>0</v>
      </c>
      <c r="M35" s="898">
        <v>0</v>
      </c>
      <c r="N35" s="898">
        <v>0</v>
      </c>
      <c r="O35" s="1255">
        <v>0</v>
      </c>
      <c r="P35" s="1255">
        <v>0</v>
      </c>
      <c r="Q35" s="1255">
        <v>0</v>
      </c>
      <c r="R35" s="1255">
        <v>0</v>
      </c>
      <c r="S35" s="1255">
        <v>0</v>
      </c>
      <c r="T35" s="1255">
        <v>0</v>
      </c>
      <c r="U35" s="1255">
        <v>0</v>
      </c>
      <c r="V35" s="1255">
        <v>0</v>
      </c>
      <c r="W35" s="898">
        <v>0</v>
      </c>
      <c r="X35" s="1256">
        <v>7823</v>
      </c>
    </row>
    <row r="36" spans="1:24" ht="21.75" customHeight="1">
      <c r="A36" s="859" t="s">
        <v>58</v>
      </c>
      <c r="B36" s="1275">
        <v>4743</v>
      </c>
      <c r="C36" s="861">
        <v>3762</v>
      </c>
      <c r="D36" s="1244">
        <v>0</v>
      </c>
      <c r="E36" s="861">
        <v>0</v>
      </c>
      <c r="F36" s="1244">
        <v>1227</v>
      </c>
      <c r="G36" s="861">
        <v>22</v>
      </c>
      <c r="H36" s="1244">
        <v>2208</v>
      </c>
      <c r="I36" s="861">
        <v>0</v>
      </c>
      <c r="J36" s="1245">
        <v>0</v>
      </c>
      <c r="K36" s="1245" t="s">
        <v>213</v>
      </c>
      <c r="L36" s="861">
        <v>0</v>
      </c>
      <c r="M36" s="861">
        <v>0</v>
      </c>
      <c r="N36" s="861">
        <v>0</v>
      </c>
      <c r="O36" s="1245">
        <v>43</v>
      </c>
      <c r="P36" s="1245">
        <v>0</v>
      </c>
      <c r="Q36" s="1245">
        <v>0</v>
      </c>
      <c r="R36" s="1245">
        <v>0</v>
      </c>
      <c r="S36" s="1245">
        <v>0</v>
      </c>
      <c r="T36" s="1245">
        <v>0</v>
      </c>
      <c r="U36" s="1245">
        <v>0</v>
      </c>
      <c r="V36" s="1245">
        <v>0</v>
      </c>
      <c r="W36" s="861">
        <v>0</v>
      </c>
      <c r="X36" s="1248">
        <v>12005</v>
      </c>
    </row>
    <row r="37" spans="1:24" ht="21.75" customHeight="1">
      <c r="A37" s="875" t="s">
        <v>59</v>
      </c>
      <c r="B37" s="889">
        <v>848</v>
      </c>
      <c r="C37" s="890">
        <v>900</v>
      </c>
      <c r="D37" s="1251">
        <v>0</v>
      </c>
      <c r="E37" s="890">
        <v>0</v>
      </c>
      <c r="F37" s="1251">
        <v>378</v>
      </c>
      <c r="G37" s="890">
        <v>0</v>
      </c>
      <c r="H37" s="1251">
        <v>1100</v>
      </c>
      <c r="I37" s="890">
        <v>0</v>
      </c>
      <c r="J37" s="1252">
        <v>0</v>
      </c>
      <c r="K37" s="1252" t="s">
        <v>213</v>
      </c>
      <c r="L37" s="890">
        <v>0</v>
      </c>
      <c r="M37" s="890">
        <v>0</v>
      </c>
      <c r="N37" s="890">
        <v>4</v>
      </c>
      <c r="O37" s="1252">
        <v>0</v>
      </c>
      <c r="P37" s="1252">
        <v>0</v>
      </c>
      <c r="Q37" s="1252">
        <v>0</v>
      </c>
      <c r="R37" s="1252">
        <v>0</v>
      </c>
      <c r="S37" s="1252">
        <v>0</v>
      </c>
      <c r="T37" s="1252">
        <v>0</v>
      </c>
      <c r="U37" s="1252">
        <v>0</v>
      </c>
      <c r="V37" s="1252">
        <v>0</v>
      </c>
      <c r="W37" s="890">
        <v>474</v>
      </c>
      <c r="X37" s="1253">
        <v>3704</v>
      </c>
    </row>
    <row r="38" spans="1:24" ht="21.75" customHeight="1">
      <c r="A38" s="875" t="s">
        <v>60</v>
      </c>
      <c r="B38" s="889">
        <v>2952</v>
      </c>
      <c r="C38" s="890">
        <v>2895</v>
      </c>
      <c r="D38" s="1251">
        <v>0</v>
      </c>
      <c r="E38" s="890">
        <v>0</v>
      </c>
      <c r="F38" s="1251">
        <v>1344</v>
      </c>
      <c r="G38" s="890">
        <v>0</v>
      </c>
      <c r="H38" s="1251">
        <v>2797</v>
      </c>
      <c r="I38" s="890">
        <v>0</v>
      </c>
      <c r="J38" s="1252">
        <v>0</v>
      </c>
      <c r="K38" s="1252" t="s">
        <v>213</v>
      </c>
      <c r="L38" s="890">
        <v>0</v>
      </c>
      <c r="M38" s="890">
        <v>0</v>
      </c>
      <c r="N38" s="890">
        <v>4</v>
      </c>
      <c r="O38" s="1252">
        <v>0</v>
      </c>
      <c r="P38" s="1252">
        <v>0</v>
      </c>
      <c r="Q38" s="1252">
        <v>0</v>
      </c>
      <c r="R38" s="1252">
        <v>0</v>
      </c>
      <c r="S38" s="1252">
        <v>0</v>
      </c>
      <c r="T38" s="1252">
        <v>0</v>
      </c>
      <c r="U38" s="1252">
        <v>0</v>
      </c>
      <c r="V38" s="1252">
        <v>0</v>
      </c>
      <c r="W38" s="890">
        <v>1384</v>
      </c>
      <c r="X38" s="1253">
        <v>11376</v>
      </c>
    </row>
    <row r="39" spans="1:24" ht="21.75" customHeight="1">
      <c r="A39" s="875" t="s">
        <v>61</v>
      </c>
      <c r="B39" s="889">
        <v>11667</v>
      </c>
      <c r="C39" s="890">
        <v>16711</v>
      </c>
      <c r="D39" s="1251">
        <v>0</v>
      </c>
      <c r="E39" s="890">
        <v>0</v>
      </c>
      <c r="F39" s="1251">
        <v>2772</v>
      </c>
      <c r="G39" s="890">
        <v>0</v>
      </c>
      <c r="H39" s="1251">
        <v>967</v>
      </c>
      <c r="I39" s="890">
        <v>0</v>
      </c>
      <c r="J39" s="1252">
        <v>0</v>
      </c>
      <c r="K39" s="1252" t="s">
        <v>213</v>
      </c>
      <c r="L39" s="890">
        <v>0</v>
      </c>
      <c r="M39" s="890">
        <v>0</v>
      </c>
      <c r="N39" s="890">
        <v>7</v>
      </c>
      <c r="O39" s="1252">
        <v>0</v>
      </c>
      <c r="P39" s="1252">
        <v>0</v>
      </c>
      <c r="Q39" s="1252">
        <v>0</v>
      </c>
      <c r="R39" s="1252">
        <v>0</v>
      </c>
      <c r="S39" s="1252">
        <v>0</v>
      </c>
      <c r="T39" s="1252">
        <v>0</v>
      </c>
      <c r="U39" s="1252">
        <v>0</v>
      </c>
      <c r="V39" s="1252">
        <v>0</v>
      </c>
      <c r="W39" s="890">
        <v>0</v>
      </c>
      <c r="X39" s="1253">
        <v>32124</v>
      </c>
    </row>
    <row r="40" spans="1:24" ht="21.75" customHeight="1" thickBot="1">
      <c r="A40" s="896" t="s">
        <v>62</v>
      </c>
      <c r="B40" s="897">
        <v>3</v>
      </c>
      <c r="C40" s="898">
        <v>363</v>
      </c>
      <c r="D40" s="1254">
        <v>0</v>
      </c>
      <c r="E40" s="898">
        <v>0</v>
      </c>
      <c r="F40" s="1254">
        <v>473</v>
      </c>
      <c r="G40" s="898">
        <v>5</v>
      </c>
      <c r="H40" s="1254">
        <v>291</v>
      </c>
      <c r="I40" s="898">
        <v>0</v>
      </c>
      <c r="J40" s="1255">
        <v>0</v>
      </c>
      <c r="K40" s="1255" t="s">
        <v>213</v>
      </c>
      <c r="L40" s="898">
        <v>0</v>
      </c>
      <c r="M40" s="898">
        <v>0</v>
      </c>
      <c r="N40" s="898">
        <v>0</v>
      </c>
      <c r="O40" s="1255">
        <v>13</v>
      </c>
      <c r="P40" s="1255">
        <v>0</v>
      </c>
      <c r="Q40" s="1255">
        <v>0</v>
      </c>
      <c r="R40" s="1255">
        <v>0</v>
      </c>
      <c r="S40" s="1255">
        <v>0</v>
      </c>
      <c r="T40" s="1255">
        <v>0</v>
      </c>
      <c r="U40" s="1255">
        <v>0</v>
      </c>
      <c r="V40" s="1255">
        <v>0</v>
      </c>
      <c r="W40" s="898">
        <v>2</v>
      </c>
      <c r="X40" s="1256">
        <v>1150</v>
      </c>
    </row>
    <row r="41" spans="1:24" ht="21.75" customHeight="1" thickBot="1">
      <c r="A41" s="934" t="s">
        <v>83</v>
      </c>
      <c r="B41" s="935">
        <f t="shared" ref="B41:W41" si="1">SUM(B27:B40)</f>
        <v>26544</v>
      </c>
      <c r="C41" s="936">
        <f t="shared" si="1"/>
        <v>62997</v>
      </c>
      <c r="D41" s="936">
        <f t="shared" si="1"/>
        <v>3</v>
      </c>
      <c r="E41" s="936">
        <f t="shared" si="1"/>
        <v>0</v>
      </c>
      <c r="F41" s="936">
        <f t="shared" si="1"/>
        <v>29309</v>
      </c>
      <c r="G41" s="936">
        <f t="shared" si="1"/>
        <v>6414</v>
      </c>
      <c r="H41" s="936">
        <f t="shared" si="1"/>
        <v>42530</v>
      </c>
      <c r="I41" s="936">
        <f t="shared" si="1"/>
        <v>0</v>
      </c>
      <c r="J41" s="936">
        <f t="shared" si="1"/>
        <v>0</v>
      </c>
      <c r="K41" s="936">
        <f t="shared" si="1"/>
        <v>0</v>
      </c>
      <c r="L41" s="936">
        <f t="shared" si="1"/>
        <v>0</v>
      </c>
      <c r="M41" s="936">
        <f t="shared" si="1"/>
        <v>0</v>
      </c>
      <c r="N41" s="936">
        <f t="shared" si="1"/>
        <v>828</v>
      </c>
      <c r="O41" s="936">
        <f t="shared" si="1"/>
        <v>225</v>
      </c>
      <c r="P41" s="936">
        <f t="shared" si="1"/>
        <v>0</v>
      </c>
      <c r="Q41" s="936">
        <f t="shared" si="1"/>
        <v>0</v>
      </c>
      <c r="R41" s="936">
        <f t="shared" si="1"/>
        <v>0</v>
      </c>
      <c r="S41" s="936">
        <f t="shared" si="1"/>
        <v>81</v>
      </c>
      <c r="T41" s="936">
        <f t="shared" si="1"/>
        <v>0</v>
      </c>
      <c r="U41" s="936">
        <f t="shared" si="1"/>
        <v>0</v>
      </c>
      <c r="V41" s="936">
        <f t="shared" si="1"/>
        <v>0</v>
      </c>
      <c r="W41" s="936">
        <f t="shared" si="1"/>
        <v>1881</v>
      </c>
      <c r="X41" s="1263">
        <v>170812</v>
      </c>
    </row>
    <row r="42" spans="1:24" ht="21.75" customHeight="1" thickBot="1">
      <c r="A42" s="1277" t="s">
        <v>194</v>
      </c>
      <c r="B42" s="1278">
        <f>B26+B41</f>
        <v>965863</v>
      </c>
      <c r="C42" s="936">
        <f>C26+C41</f>
        <v>3098850</v>
      </c>
      <c r="D42" s="936">
        <f t="shared" ref="D42:V42" si="2">D26+D41</f>
        <v>852</v>
      </c>
      <c r="E42" s="936">
        <f t="shared" si="2"/>
        <v>4036</v>
      </c>
      <c r="F42" s="936">
        <f>F26+F41</f>
        <v>713648</v>
      </c>
      <c r="G42" s="936">
        <f t="shared" si="2"/>
        <v>170916</v>
      </c>
      <c r="H42" s="936">
        <f t="shared" si="2"/>
        <v>2408744</v>
      </c>
      <c r="I42" s="936">
        <f t="shared" si="2"/>
        <v>11</v>
      </c>
      <c r="J42" s="936">
        <f t="shared" si="2"/>
        <v>0</v>
      </c>
      <c r="K42" s="936">
        <f t="shared" si="2"/>
        <v>0</v>
      </c>
      <c r="L42" s="936">
        <f t="shared" si="2"/>
        <v>0</v>
      </c>
      <c r="M42" s="936">
        <f t="shared" si="2"/>
        <v>0</v>
      </c>
      <c r="N42" s="936">
        <f t="shared" si="2"/>
        <v>9847</v>
      </c>
      <c r="O42" s="936">
        <f t="shared" si="2"/>
        <v>13927</v>
      </c>
      <c r="P42" s="936">
        <f t="shared" si="2"/>
        <v>128</v>
      </c>
      <c r="Q42" s="936">
        <f t="shared" si="2"/>
        <v>0</v>
      </c>
      <c r="R42" s="936">
        <f t="shared" si="2"/>
        <v>0</v>
      </c>
      <c r="S42" s="936">
        <f t="shared" si="2"/>
        <v>20664</v>
      </c>
      <c r="T42" s="936">
        <f t="shared" si="2"/>
        <v>0</v>
      </c>
      <c r="U42" s="936">
        <f t="shared" si="2"/>
        <v>0</v>
      </c>
      <c r="V42" s="936">
        <f t="shared" si="2"/>
        <v>0</v>
      </c>
      <c r="W42" s="936">
        <f>W26+W41</f>
        <v>23777</v>
      </c>
      <c r="X42" s="1263">
        <v>7431263</v>
      </c>
    </row>
    <row r="43" spans="1:24" ht="15" customHeight="1">
      <c r="A43" s="661" t="s">
        <v>444</v>
      </c>
      <c r="G43" s="661"/>
      <c r="H43" s="661"/>
      <c r="I43" s="661"/>
      <c r="J43" s="661"/>
      <c r="K43" s="661"/>
      <c r="L43" s="661"/>
      <c r="M43" s="661"/>
      <c r="N43" s="661"/>
      <c r="O43" s="661"/>
      <c r="P43" s="661"/>
      <c r="Q43" s="661"/>
      <c r="R43" s="661"/>
      <c r="S43" s="661"/>
      <c r="T43" s="661"/>
      <c r="U43" s="661"/>
      <c r="V43" s="661"/>
      <c r="W43" s="661"/>
      <c r="X43" s="661"/>
    </row>
    <row r="44" spans="1:24" ht="15" customHeight="1">
      <c r="A44" s="661"/>
    </row>
  </sheetData>
  <mergeCells count="18">
    <mergeCell ref="W5:W6"/>
    <mergeCell ref="X5:X6"/>
    <mergeCell ref="J5:J6"/>
    <mergeCell ref="K5:K6"/>
    <mergeCell ref="L5:L6"/>
    <mergeCell ref="M5:M6"/>
    <mergeCell ref="N5:O5"/>
    <mergeCell ref="P5:V5"/>
    <mergeCell ref="C4:L4"/>
    <mergeCell ref="O4:T4"/>
    <mergeCell ref="B5:B6"/>
    <mergeCell ref="C5:C6"/>
    <mergeCell ref="D5:D6"/>
    <mergeCell ref="E5:E6"/>
    <mergeCell ref="F5:F6"/>
    <mergeCell ref="G5:G6"/>
    <mergeCell ref="H5:H6"/>
    <mergeCell ref="I5:I6"/>
  </mergeCells>
  <phoneticPr fontId="3"/>
  <conditionalFormatting sqref="A1:D1048576 E42:E1048576 E1:E38 F1:H1048576 I43:J1048576 I1:J38 E40 I40:J40 K1:V1048576 Y1:XFD1048576 W1:X38 X40:X1048576 W40 W42:W1048576">
    <cfRule type="cellIs" dxfId="12" priority="8" operator="lessThanOrEqual">
      <formula>0</formula>
    </cfRule>
  </conditionalFormatting>
  <conditionalFormatting sqref="W39">
    <cfRule type="cellIs" dxfId="11" priority="7" operator="lessThanOrEqual">
      <formula>0</formula>
    </cfRule>
  </conditionalFormatting>
  <conditionalFormatting sqref="I39:J39">
    <cfRule type="cellIs" dxfId="10" priority="6" operator="lessThanOrEqual">
      <formula>0</formula>
    </cfRule>
  </conditionalFormatting>
  <conditionalFormatting sqref="E39">
    <cfRule type="cellIs" dxfId="9" priority="5" operator="lessThanOrEqual">
      <formula>0</formula>
    </cfRule>
  </conditionalFormatting>
  <conditionalFormatting sqref="E41">
    <cfRule type="cellIs" dxfId="8" priority="4" operator="lessThanOrEqual">
      <formula>0</formula>
    </cfRule>
  </conditionalFormatting>
  <conditionalFormatting sqref="J41">
    <cfRule type="cellIs" dxfId="7" priority="3" operator="lessThanOrEqual">
      <formula>0</formula>
    </cfRule>
  </conditionalFormatting>
  <conditionalFormatting sqref="J42">
    <cfRule type="cellIs" dxfId="6" priority="2" operator="lessThanOrEqual">
      <formula>0</formula>
    </cfRule>
  </conditionalFormatting>
  <conditionalFormatting sqref="I41">
    <cfRule type="cellIs" dxfId="5" priority="1" operator="lessThanOrEqual">
      <formula>0</formula>
    </cfRule>
  </conditionalFormatting>
  <pageMargins left="0.59055118110236227" right="0.59055118110236227" top="0.78740157480314965" bottom="0.78740157480314965" header="0.51181102362204722" footer="0.39370078740157483"/>
  <pageSetup paperSize="9" scale="8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zoomScaleNormal="100" zoomScaleSheetLayoutView="85" workbookViewId="0">
      <pane xSplit="2" ySplit="7" topLeftCell="C8" activePane="bottomRight" state="frozen"/>
      <selection activeCell="I30" sqref="I30"/>
      <selection pane="topRight" activeCell="I30" sqref="I30"/>
      <selection pane="bottomLeft" activeCell="I30" sqref="I30"/>
      <selection pane="bottomRight" activeCell="S15" sqref="S15"/>
    </sheetView>
  </sheetViews>
  <sheetFormatPr defaultColWidth="9" defaultRowHeight="16.5" customHeight="1"/>
  <cols>
    <col min="1" max="1" width="9.625" style="1403" customWidth="1"/>
    <col min="2" max="2" width="14.625" style="1404" customWidth="1"/>
    <col min="3" max="10" width="3" style="1405" customWidth="1"/>
    <col min="11" max="11" width="3.125" style="1405" customWidth="1"/>
    <col min="12" max="12" width="3" style="1405" customWidth="1"/>
    <col min="13" max="13" width="11.125" style="1405" bestFit="1" customWidth="1"/>
    <col min="14" max="16" width="9.375" style="1405" customWidth="1"/>
    <col min="17" max="17" width="4.5" style="1405" customWidth="1"/>
    <col min="18" max="16384" width="9" style="1405"/>
  </cols>
  <sheetData>
    <row r="1" spans="1:17" s="1280" customFormat="1" ht="21.75" customHeight="1" thickBot="1">
      <c r="A1" s="1279" t="s">
        <v>445</v>
      </c>
    </row>
    <row r="2" spans="1:17" s="1286" customFormat="1" ht="18" customHeight="1">
      <c r="A2" s="1906" t="s">
        <v>446</v>
      </c>
      <c r="B2" s="1281"/>
      <c r="C2" s="1909" t="s">
        <v>447</v>
      </c>
      <c r="D2" s="1910"/>
      <c r="E2" s="1910"/>
      <c r="F2" s="1910"/>
      <c r="G2" s="1910"/>
      <c r="H2" s="1911"/>
      <c r="I2" s="1912" t="s">
        <v>448</v>
      </c>
      <c r="J2" s="1913"/>
      <c r="K2" s="1913"/>
      <c r="L2" s="1914"/>
      <c r="M2" s="1282"/>
      <c r="N2" s="1283"/>
      <c r="O2" s="1284"/>
      <c r="P2" s="1285"/>
      <c r="Q2" s="1285"/>
    </row>
    <row r="3" spans="1:17" s="1286" customFormat="1" ht="18" customHeight="1">
      <c r="A3" s="1907"/>
      <c r="B3" s="1583"/>
      <c r="C3" s="1915" t="s">
        <v>449</v>
      </c>
      <c r="D3" s="1916"/>
      <c r="E3" s="1917" t="s">
        <v>450</v>
      </c>
      <c r="F3" s="1918"/>
      <c r="G3" s="1919" t="s">
        <v>451</v>
      </c>
      <c r="H3" s="1918"/>
      <c r="I3" s="1920" t="s">
        <v>452</v>
      </c>
      <c r="J3" s="1921"/>
      <c r="K3" s="1921"/>
      <c r="L3" s="1922"/>
      <c r="M3" s="1943" t="s">
        <v>453</v>
      </c>
      <c r="N3" s="1287" t="s">
        <v>454</v>
      </c>
      <c r="O3" s="1944" t="s">
        <v>455</v>
      </c>
      <c r="P3" s="1945" t="s">
        <v>456</v>
      </c>
      <c r="Q3" s="1945" t="s">
        <v>457</v>
      </c>
    </row>
    <row r="4" spans="1:17" s="1286" customFormat="1" ht="17.100000000000001" customHeight="1">
      <c r="A4" s="1907"/>
      <c r="B4" s="1583" t="s">
        <v>458</v>
      </c>
      <c r="C4" s="1288" t="s">
        <v>459</v>
      </c>
      <c r="D4" s="1289" t="s">
        <v>459</v>
      </c>
      <c r="E4" s="1290" t="s">
        <v>460</v>
      </c>
      <c r="F4" s="1290" t="s">
        <v>460</v>
      </c>
      <c r="G4" s="1290" t="s">
        <v>460</v>
      </c>
      <c r="H4" s="1290" t="s">
        <v>461</v>
      </c>
      <c r="I4" s="1931" t="s">
        <v>462</v>
      </c>
      <c r="J4" s="1934" t="s">
        <v>463</v>
      </c>
      <c r="K4" s="1937" t="s">
        <v>464</v>
      </c>
      <c r="L4" s="1940" t="s">
        <v>465</v>
      </c>
      <c r="M4" s="1943"/>
      <c r="N4" s="1291" t="s">
        <v>466</v>
      </c>
      <c r="O4" s="1944"/>
      <c r="P4" s="1946"/>
      <c r="Q4" s="1946"/>
    </row>
    <row r="5" spans="1:17" s="1286" customFormat="1" ht="17.100000000000001" customHeight="1">
      <c r="A5" s="1907"/>
      <c r="B5" s="1583"/>
      <c r="C5" s="1292"/>
      <c r="D5" s="1293"/>
      <c r="E5" s="1294"/>
      <c r="F5" s="1294"/>
      <c r="G5" s="1294"/>
      <c r="H5" s="1294"/>
      <c r="I5" s="1932"/>
      <c r="J5" s="1935"/>
      <c r="K5" s="1938"/>
      <c r="L5" s="1941"/>
      <c r="M5" s="1589" t="s">
        <v>467</v>
      </c>
      <c r="N5" s="1295" t="s">
        <v>468</v>
      </c>
      <c r="O5" s="1293" t="s">
        <v>469</v>
      </c>
      <c r="P5" s="1296" t="s">
        <v>469</v>
      </c>
      <c r="Q5" s="1296"/>
    </row>
    <row r="6" spans="1:17" s="1286" customFormat="1" ht="17.100000000000001" customHeight="1">
      <c r="A6" s="1907"/>
      <c r="B6" s="1583"/>
      <c r="C6" s="1292"/>
      <c r="D6" s="1293"/>
      <c r="E6" s="1293"/>
      <c r="F6" s="1293"/>
      <c r="G6" s="1293"/>
      <c r="H6" s="1293"/>
      <c r="I6" s="1932"/>
      <c r="J6" s="1935"/>
      <c r="K6" s="1938"/>
      <c r="L6" s="1941"/>
      <c r="M6" s="1591"/>
      <c r="N6" s="1298"/>
      <c r="O6" s="1293"/>
      <c r="P6" s="1590"/>
      <c r="Q6" s="1590"/>
    </row>
    <row r="7" spans="1:17" s="1286" customFormat="1" ht="17.100000000000001" customHeight="1" thickBot="1">
      <c r="A7" s="1908"/>
      <c r="B7" s="1299"/>
      <c r="C7" s="1300" t="s">
        <v>470</v>
      </c>
      <c r="D7" s="1301" t="s">
        <v>471</v>
      </c>
      <c r="E7" s="1301" t="s">
        <v>472</v>
      </c>
      <c r="F7" s="1301" t="s">
        <v>473</v>
      </c>
      <c r="G7" s="1301" t="s">
        <v>472</v>
      </c>
      <c r="H7" s="1301" t="s">
        <v>474</v>
      </c>
      <c r="I7" s="1933"/>
      <c r="J7" s="1936"/>
      <c r="K7" s="1939"/>
      <c r="L7" s="1942"/>
      <c r="M7" s="1592"/>
      <c r="N7" s="1302"/>
      <c r="O7" s="1303"/>
      <c r="P7" s="1304"/>
      <c r="Q7" s="1305"/>
    </row>
    <row r="8" spans="1:17" s="1297" customFormat="1" ht="17.100000000000001" customHeight="1">
      <c r="A8" s="1923" t="s">
        <v>475</v>
      </c>
      <c r="B8" s="1306" t="s">
        <v>476</v>
      </c>
      <c r="C8" s="1307" t="s">
        <v>297</v>
      </c>
      <c r="D8" s="1308"/>
      <c r="E8" s="1308" t="s">
        <v>297</v>
      </c>
      <c r="F8" s="1308" t="s">
        <v>297</v>
      </c>
      <c r="G8" s="1308" t="s">
        <v>297</v>
      </c>
      <c r="H8" s="1308" t="s">
        <v>297</v>
      </c>
      <c r="I8" s="1308" t="s">
        <v>297</v>
      </c>
      <c r="J8" s="1308" t="s">
        <v>297</v>
      </c>
      <c r="K8" s="1309"/>
      <c r="L8" s="1310"/>
      <c r="M8" s="1311">
        <v>40342.966939000005</v>
      </c>
      <c r="N8" s="1312">
        <v>13000</v>
      </c>
      <c r="O8" s="1313">
        <v>93775.8</v>
      </c>
      <c r="P8" s="1314">
        <v>66660.528000000006</v>
      </c>
      <c r="Q8" s="1315"/>
    </row>
    <row r="9" spans="1:17" s="1297" customFormat="1" ht="17.100000000000001" customHeight="1">
      <c r="A9" s="1923"/>
      <c r="B9" s="1306" t="s">
        <v>477</v>
      </c>
      <c r="C9" s="1307" t="s">
        <v>297</v>
      </c>
      <c r="D9" s="1308"/>
      <c r="E9" s="1308" t="s">
        <v>297</v>
      </c>
      <c r="F9" s="1308" t="s">
        <v>297</v>
      </c>
      <c r="G9" s="1308" t="s">
        <v>297</v>
      </c>
      <c r="H9" s="1308" t="s">
        <v>297</v>
      </c>
      <c r="I9" s="1308" t="s">
        <v>297</v>
      </c>
      <c r="J9" s="1308" t="s">
        <v>297</v>
      </c>
      <c r="K9" s="1309"/>
      <c r="L9" s="1310"/>
      <c r="M9" s="1311">
        <v>32144.9732004</v>
      </c>
      <c r="N9" s="1312">
        <v>22000</v>
      </c>
      <c r="O9" s="1313">
        <v>107849.064</v>
      </c>
      <c r="P9" s="1314">
        <v>20325.627</v>
      </c>
      <c r="Q9" s="1320"/>
    </row>
    <row r="10" spans="1:17" s="1297" customFormat="1" ht="17.100000000000001" customHeight="1">
      <c r="A10" s="1923"/>
      <c r="B10" s="1317" t="s">
        <v>478</v>
      </c>
      <c r="C10" s="1307" t="s">
        <v>297</v>
      </c>
      <c r="D10" s="1308"/>
      <c r="E10" s="1308" t="s">
        <v>297</v>
      </c>
      <c r="F10" s="1308" t="s">
        <v>297</v>
      </c>
      <c r="G10" s="1308" t="s">
        <v>297</v>
      </c>
      <c r="H10" s="1308" t="s">
        <v>297</v>
      </c>
      <c r="I10" s="1308" t="s">
        <v>297</v>
      </c>
      <c r="J10" s="1308" t="s">
        <v>297</v>
      </c>
      <c r="K10" s="1308"/>
      <c r="L10" s="1587"/>
      <c r="M10" s="1318">
        <v>37948.562329799999</v>
      </c>
      <c r="N10" s="1312">
        <v>9000</v>
      </c>
      <c r="O10" s="1319">
        <v>44672.12</v>
      </c>
      <c r="P10" s="1582">
        <v>25839.297999999999</v>
      </c>
      <c r="Q10" s="1316"/>
    </row>
    <row r="11" spans="1:17" s="1297" customFormat="1" ht="17.100000000000001" customHeight="1">
      <c r="A11" s="1923"/>
      <c r="B11" s="1306" t="s">
        <v>479</v>
      </c>
      <c r="C11" s="1307" t="s">
        <v>297</v>
      </c>
      <c r="D11" s="1308"/>
      <c r="E11" s="1308" t="s">
        <v>297</v>
      </c>
      <c r="F11" s="1308" t="s">
        <v>297</v>
      </c>
      <c r="G11" s="1308" t="s">
        <v>297</v>
      </c>
      <c r="H11" s="1308" t="s">
        <v>297</v>
      </c>
      <c r="I11" s="1308" t="s">
        <v>297</v>
      </c>
      <c r="J11" s="1308" t="s">
        <v>297</v>
      </c>
      <c r="K11" s="1308"/>
      <c r="L11" s="1310"/>
      <c r="M11" s="1318">
        <v>60504.903119999995</v>
      </c>
      <c r="N11" s="1312">
        <v>35000</v>
      </c>
      <c r="O11" s="1319">
        <v>120729.7</v>
      </c>
      <c r="P11" s="1582">
        <v>53356.216</v>
      </c>
      <c r="Q11" s="1320"/>
    </row>
    <row r="12" spans="1:17" s="1297" customFormat="1" ht="17.100000000000001" customHeight="1">
      <c r="A12" s="1923"/>
      <c r="B12" s="1925" t="s">
        <v>481</v>
      </c>
      <c r="C12" s="1927">
        <f t="shared" ref="C12:L12" si="0">COUNTA(C8:C11)</f>
        <v>4</v>
      </c>
      <c r="D12" s="1929">
        <f t="shared" si="0"/>
        <v>0</v>
      </c>
      <c r="E12" s="1929">
        <f t="shared" si="0"/>
        <v>4</v>
      </c>
      <c r="F12" s="1929">
        <f t="shared" si="0"/>
        <v>4</v>
      </c>
      <c r="G12" s="1929">
        <f t="shared" si="0"/>
        <v>4</v>
      </c>
      <c r="H12" s="1929">
        <f t="shared" si="0"/>
        <v>4</v>
      </c>
      <c r="I12" s="1929">
        <f t="shared" si="0"/>
        <v>4</v>
      </c>
      <c r="J12" s="1929">
        <f t="shared" si="0"/>
        <v>4</v>
      </c>
      <c r="K12" s="1929">
        <f t="shared" si="0"/>
        <v>0</v>
      </c>
      <c r="L12" s="1947">
        <f t="shared" si="0"/>
        <v>0</v>
      </c>
      <c r="M12" s="1949">
        <f>SUM(M8:M11)</f>
        <v>170941.4055892</v>
      </c>
      <c r="N12" s="1321">
        <f>SUM(N8:N11)</f>
        <v>79000</v>
      </c>
      <c r="O12" s="1951">
        <f>SUM(O8:O11)</f>
        <v>367026.68400000001</v>
      </c>
      <c r="P12" s="1953">
        <f>SUM(P8:P11)</f>
        <v>166181.66899999999</v>
      </c>
      <c r="Q12" s="1316"/>
    </row>
    <row r="13" spans="1:17" s="1297" customFormat="1" ht="17.100000000000001" customHeight="1" thickBot="1">
      <c r="A13" s="1924"/>
      <c r="B13" s="1926"/>
      <c r="C13" s="1928"/>
      <c r="D13" s="1930"/>
      <c r="E13" s="1930"/>
      <c r="F13" s="1930"/>
      <c r="G13" s="1930"/>
      <c r="H13" s="1930"/>
      <c r="I13" s="1930"/>
      <c r="J13" s="1930"/>
      <c r="K13" s="1930"/>
      <c r="L13" s="1948"/>
      <c r="M13" s="1950"/>
      <c r="N13" s="1322">
        <f>COUNTA(N8:N11)</f>
        <v>4</v>
      </c>
      <c r="O13" s="1952"/>
      <c r="P13" s="1954"/>
      <c r="Q13" s="1323"/>
    </row>
    <row r="14" spans="1:17" s="1297" customFormat="1" ht="17.100000000000001" customHeight="1">
      <c r="A14" s="1923" t="s">
        <v>482</v>
      </c>
      <c r="B14" s="1324" t="s">
        <v>483</v>
      </c>
      <c r="C14" s="1325" t="s">
        <v>297</v>
      </c>
      <c r="D14" s="1308"/>
      <c r="E14" s="1326" t="s">
        <v>297</v>
      </c>
      <c r="F14" s="1326" t="s">
        <v>297</v>
      </c>
      <c r="G14" s="1326" t="s">
        <v>297</v>
      </c>
      <c r="H14" s="1326"/>
      <c r="I14" s="1326" t="s">
        <v>297</v>
      </c>
      <c r="J14" s="1326"/>
      <c r="K14" s="1326" t="s">
        <v>297</v>
      </c>
      <c r="L14" s="1310"/>
      <c r="M14" s="1311">
        <v>579.327</v>
      </c>
      <c r="N14" s="1327">
        <v>2000</v>
      </c>
      <c r="O14" s="1328">
        <v>9369</v>
      </c>
      <c r="P14" s="1329">
        <v>0</v>
      </c>
      <c r="Q14" s="1330"/>
    </row>
    <row r="15" spans="1:17" s="1297" customFormat="1" ht="17.100000000000001" customHeight="1">
      <c r="A15" s="1923"/>
      <c r="B15" s="1331" t="s">
        <v>485</v>
      </c>
      <c r="C15" s="1325" t="s">
        <v>297</v>
      </c>
      <c r="D15" s="1308"/>
      <c r="E15" s="1326" t="s">
        <v>297</v>
      </c>
      <c r="F15" s="1326" t="s">
        <v>297</v>
      </c>
      <c r="G15" s="1326" t="s">
        <v>297</v>
      </c>
      <c r="H15" s="1326" t="s">
        <v>297</v>
      </c>
      <c r="I15" s="1326" t="s">
        <v>297</v>
      </c>
      <c r="J15" s="1326" t="s">
        <v>297</v>
      </c>
      <c r="K15" s="1326"/>
      <c r="L15" s="1310"/>
      <c r="M15" s="1318">
        <v>5757.9679999999998</v>
      </c>
      <c r="N15" s="1327">
        <v>7500</v>
      </c>
      <c r="O15" s="1328">
        <v>46409</v>
      </c>
      <c r="P15" s="1329">
        <v>32861</v>
      </c>
      <c r="Q15" s="1320" t="s">
        <v>480</v>
      </c>
    </row>
    <row r="16" spans="1:17" s="1297" customFormat="1" ht="17.100000000000001" customHeight="1">
      <c r="A16" s="1923"/>
      <c r="B16" s="1324" t="s">
        <v>486</v>
      </c>
      <c r="C16" s="1325" t="s">
        <v>297</v>
      </c>
      <c r="D16" s="1308"/>
      <c r="E16" s="1326" t="s">
        <v>297</v>
      </c>
      <c r="F16" s="1326"/>
      <c r="G16" s="1326" t="s">
        <v>297</v>
      </c>
      <c r="H16" s="1326" t="s">
        <v>297</v>
      </c>
      <c r="I16" s="1326"/>
      <c r="J16" s="1326"/>
      <c r="K16" s="1326"/>
      <c r="L16" s="1310"/>
      <c r="M16" s="1588" t="s">
        <v>565</v>
      </c>
      <c r="N16" s="1327">
        <v>12500</v>
      </c>
      <c r="O16" s="1328">
        <v>48247</v>
      </c>
      <c r="P16" s="1329">
        <v>25784</v>
      </c>
      <c r="Q16" s="1316"/>
    </row>
    <row r="17" spans="1:17" s="1297" customFormat="1" ht="17.100000000000001" customHeight="1">
      <c r="A17" s="1923"/>
      <c r="B17" s="1925" t="s">
        <v>487</v>
      </c>
      <c r="C17" s="1927">
        <f t="shared" ref="C17:L17" si="1">COUNTA(C14:C16)</f>
        <v>3</v>
      </c>
      <c r="D17" s="1929">
        <f t="shared" si="1"/>
        <v>0</v>
      </c>
      <c r="E17" s="1929">
        <f t="shared" si="1"/>
        <v>3</v>
      </c>
      <c r="F17" s="1929">
        <f t="shared" si="1"/>
        <v>2</v>
      </c>
      <c r="G17" s="1929">
        <f t="shared" si="1"/>
        <v>3</v>
      </c>
      <c r="H17" s="1963">
        <f t="shared" si="1"/>
        <v>2</v>
      </c>
      <c r="I17" s="1963">
        <f t="shared" si="1"/>
        <v>2</v>
      </c>
      <c r="J17" s="1963">
        <f t="shared" si="1"/>
        <v>1</v>
      </c>
      <c r="K17" s="1963">
        <f t="shared" si="1"/>
        <v>1</v>
      </c>
      <c r="L17" s="1965">
        <f t="shared" si="1"/>
        <v>0</v>
      </c>
      <c r="M17" s="1955">
        <f>SUM(M14:M16)</f>
        <v>6337.2950000000001</v>
      </c>
      <c r="N17" s="1321">
        <f>SUM(N14:N16)</f>
        <v>22000</v>
      </c>
      <c r="O17" s="1951">
        <f>SUM(O14:O16)</f>
        <v>104025</v>
      </c>
      <c r="P17" s="1953">
        <f>SUM(P14:P16)</f>
        <v>58645</v>
      </c>
      <c r="Q17" s="1316"/>
    </row>
    <row r="18" spans="1:17" s="1297" customFormat="1" ht="17.100000000000001" customHeight="1" thickBot="1">
      <c r="A18" s="1924"/>
      <c r="B18" s="1926"/>
      <c r="C18" s="1928"/>
      <c r="D18" s="1930"/>
      <c r="E18" s="1930"/>
      <c r="F18" s="1930"/>
      <c r="G18" s="1930"/>
      <c r="H18" s="1964"/>
      <c r="I18" s="1964"/>
      <c r="J18" s="1964"/>
      <c r="K18" s="1964"/>
      <c r="L18" s="1966"/>
      <c r="M18" s="1956"/>
      <c r="N18" s="1322">
        <f>COUNTA(N14:N16)</f>
        <v>3</v>
      </c>
      <c r="O18" s="1952"/>
      <c r="P18" s="1954"/>
      <c r="Q18" s="1323"/>
    </row>
    <row r="19" spans="1:17" s="1297" customFormat="1" ht="17.100000000000001" customHeight="1">
      <c r="A19" s="1957" t="s">
        <v>488</v>
      </c>
      <c r="B19" s="1332" t="s">
        <v>489</v>
      </c>
      <c r="C19" s="1333" t="s">
        <v>297</v>
      </c>
      <c r="D19" s="1334" t="s">
        <v>297</v>
      </c>
      <c r="E19" s="1335" t="s">
        <v>297</v>
      </c>
      <c r="F19" s="1335" t="s">
        <v>297</v>
      </c>
      <c r="G19" s="1335" t="s">
        <v>297</v>
      </c>
      <c r="H19" s="1336" t="s">
        <v>297</v>
      </c>
      <c r="I19" s="1336" t="s">
        <v>297</v>
      </c>
      <c r="J19" s="1336" t="s">
        <v>297</v>
      </c>
      <c r="K19" s="1336" t="s">
        <v>297</v>
      </c>
      <c r="L19" s="1337"/>
      <c r="M19" s="1338">
        <v>35992</v>
      </c>
      <c r="N19" s="1339">
        <v>10000</v>
      </c>
      <c r="O19" s="1340">
        <v>58894</v>
      </c>
      <c r="P19" s="1341">
        <v>29395</v>
      </c>
      <c r="Q19" s="1342" t="s">
        <v>480</v>
      </c>
    </row>
    <row r="20" spans="1:17" s="1297" customFormat="1" ht="17.100000000000001" customHeight="1">
      <c r="A20" s="1958"/>
      <c r="B20" s="1306" t="s">
        <v>490</v>
      </c>
      <c r="C20" s="1325" t="s">
        <v>297</v>
      </c>
      <c r="D20" s="1326" t="s">
        <v>297</v>
      </c>
      <c r="E20" s="1326" t="s">
        <v>297</v>
      </c>
      <c r="F20" s="1326" t="s">
        <v>297</v>
      </c>
      <c r="G20" s="1326" t="s">
        <v>297</v>
      </c>
      <c r="H20" s="1343" t="s">
        <v>297</v>
      </c>
      <c r="I20" s="1343" t="s">
        <v>297</v>
      </c>
      <c r="J20" s="1344" t="s">
        <v>297</v>
      </c>
      <c r="K20" s="1343"/>
      <c r="L20" s="1345"/>
      <c r="M20" s="1346">
        <v>22267.539000000001</v>
      </c>
      <c r="N20" s="1347">
        <v>2625</v>
      </c>
      <c r="O20" s="1313">
        <v>19267</v>
      </c>
      <c r="P20" s="1314">
        <v>9001</v>
      </c>
      <c r="Q20" s="1316"/>
    </row>
    <row r="21" spans="1:17" s="1297" customFormat="1" ht="17.100000000000001" customHeight="1">
      <c r="A21" s="1958"/>
      <c r="B21" s="1960" t="s">
        <v>487</v>
      </c>
      <c r="C21" s="1961">
        <f t="shared" ref="C21:L21" si="2">COUNTA(C19:C20)</f>
        <v>2</v>
      </c>
      <c r="D21" s="1962">
        <f t="shared" si="2"/>
        <v>2</v>
      </c>
      <c r="E21" s="1962">
        <f t="shared" si="2"/>
        <v>2</v>
      </c>
      <c r="F21" s="1962">
        <f t="shared" si="2"/>
        <v>2</v>
      </c>
      <c r="G21" s="1962">
        <f t="shared" si="2"/>
        <v>2</v>
      </c>
      <c r="H21" s="1976">
        <f t="shared" si="2"/>
        <v>2</v>
      </c>
      <c r="I21" s="1976">
        <f t="shared" si="2"/>
        <v>2</v>
      </c>
      <c r="J21" s="1976">
        <f t="shared" si="2"/>
        <v>2</v>
      </c>
      <c r="K21" s="1976">
        <f t="shared" si="2"/>
        <v>1</v>
      </c>
      <c r="L21" s="1978">
        <f t="shared" si="2"/>
        <v>0</v>
      </c>
      <c r="M21" s="1955">
        <f>SUM(M19:M20)</f>
        <v>58259.539000000004</v>
      </c>
      <c r="N21" s="1348">
        <f>SUM(N19:N20)</f>
        <v>12625</v>
      </c>
      <c r="O21" s="1967">
        <f>SUM(O19:O20)</f>
        <v>78161</v>
      </c>
      <c r="P21" s="1953">
        <f>SUM(P19:P20)</f>
        <v>38396</v>
      </c>
      <c r="Q21" s="1316"/>
    </row>
    <row r="22" spans="1:17" s="1297" customFormat="1" ht="17.100000000000001" customHeight="1" thickBot="1">
      <c r="A22" s="1959"/>
      <c r="B22" s="1926"/>
      <c r="C22" s="1928"/>
      <c r="D22" s="1930"/>
      <c r="E22" s="1930"/>
      <c r="F22" s="1930"/>
      <c r="G22" s="1930"/>
      <c r="H22" s="1964"/>
      <c r="I22" s="1964"/>
      <c r="J22" s="1964"/>
      <c r="K22" s="1964"/>
      <c r="L22" s="1979"/>
      <c r="M22" s="1956"/>
      <c r="N22" s="1350">
        <f>COUNTA(N19:N20)</f>
        <v>2</v>
      </c>
      <c r="O22" s="1968"/>
      <c r="P22" s="1969"/>
      <c r="Q22" s="1351"/>
    </row>
    <row r="23" spans="1:17" s="1297" customFormat="1" ht="17.100000000000001" customHeight="1" thickBot="1">
      <c r="A23" s="1352" t="s">
        <v>491</v>
      </c>
      <c r="B23" s="1353" t="s">
        <v>484</v>
      </c>
      <c r="C23" s="1354"/>
      <c r="D23" s="1585"/>
      <c r="E23" s="1585"/>
      <c r="F23" s="1585"/>
      <c r="G23" s="1585" t="s">
        <v>297</v>
      </c>
      <c r="H23" s="1586" t="s">
        <v>297</v>
      </c>
      <c r="I23" s="1586"/>
      <c r="J23" s="1586"/>
      <c r="K23" s="1586"/>
      <c r="L23" s="1355"/>
      <c r="M23" s="1584" t="s">
        <v>565</v>
      </c>
      <c r="N23" s="1356">
        <v>6600</v>
      </c>
      <c r="O23" s="1357">
        <v>39064</v>
      </c>
      <c r="P23" s="1358">
        <v>28795</v>
      </c>
      <c r="Q23" s="1359" t="s">
        <v>297</v>
      </c>
    </row>
    <row r="24" spans="1:17" s="1297" customFormat="1" ht="16.5" customHeight="1" thickBot="1">
      <c r="A24" s="1360" t="s">
        <v>492</v>
      </c>
      <c r="B24" s="1361" t="s">
        <v>493</v>
      </c>
      <c r="C24" s="1362" t="s">
        <v>297</v>
      </c>
      <c r="D24" s="1363" t="s">
        <v>297</v>
      </c>
      <c r="E24" s="1363"/>
      <c r="F24" s="1363"/>
      <c r="G24" s="1363" t="s">
        <v>480</v>
      </c>
      <c r="H24" s="1364" t="s">
        <v>480</v>
      </c>
      <c r="I24" s="1364"/>
      <c r="J24" s="1364" t="s">
        <v>480</v>
      </c>
      <c r="K24" s="1364"/>
      <c r="L24" s="1364"/>
      <c r="M24" s="1365">
        <v>2017</v>
      </c>
      <c r="N24" s="1366">
        <v>5900</v>
      </c>
      <c r="O24" s="1367">
        <v>35734</v>
      </c>
      <c r="P24" s="1358">
        <v>23634</v>
      </c>
      <c r="Q24" s="1359" t="s">
        <v>480</v>
      </c>
    </row>
    <row r="25" spans="1:17" s="1297" customFormat="1" ht="17.100000000000001" customHeight="1">
      <c r="A25" s="1970" t="s">
        <v>494</v>
      </c>
      <c r="B25" s="1368" t="s">
        <v>495</v>
      </c>
      <c r="C25" s="1369" t="s">
        <v>480</v>
      </c>
      <c r="D25" s="1370" t="s">
        <v>480</v>
      </c>
      <c r="E25" s="1371" t="s">
        <v>297</v>
      </c>
      <c r="F25" s="1371"/>
      <c r="G25" s="1371" t="s">
        <v>297</v>
      </c>
      <c r="H25" s="1372" t="s">
        <v>297</v>
      </c>
      <c r="I25" s="1372" t="s">
        <v>297</v>
      </c>
      <c r="J25" s="1372"/>
      <c r="K25" s="1372"/>
      <c r="L25" s="1372"/>
      <c r="M25" s="1373">
        <v>10105.615</v>
      </c>
      <c r="N25" s="1374">
        <v>2100</v>
      </c>
      <c r="O25" s="1340">
        <v>10474</v>
      </c>
      <c r="P25" s="1341">
        <v>1405</v>
      </c>
      <c r="Q25" s="1375"/>
    </row>
    <row r="26" spans="1:17" s="1297" customFormat="1" ht="17.100000000000001" customHeight="1">
      <c r="A26" s="1971"/>
      <c r="B26" s="1306" t="s">
        <v>496</v>
      </c>
      <c r="C26" s="1325" t="s">
        <v>297</v>
      </c>
      <c r="D26" s="1308"/>
      <c r="E26" s="1326" t="s">
        <v>297</v>
      </c>
      <c r="F26" s="1326"/>
      <c r="G26" s="1326" t="s">
        <v>297</v>
      </c>
      <c r="H26" s="1343" t="s">
        <v>297</v>
      </c>
      <c r="I26" s="1343"/>
      <c r="J26" s="1343"/>
      <c r="K26" s="1343"/>
      <c r="L26" s="1343"/>
      <c r="M26" s="1346">
        <v>92478.12</v>
      </c>
      <c r="N26" s="1312">
        <v>8440</v>
      </c>
      <c r="O26" s="1313">
        <v>21688</v>
      </c>
      <c r="P26" s="1314">
        <v>13974</v>
      </c>
      <c r="Q26" s="1342" t="s">
        <v>480</v>
      </c>
    </row>
    <row r="27" spans="1:17" s="1297" customFormat="1" ht="17.100000000000001" customHeight="1">
      <c r="A27" s="1971"/>
      <c r="B27" s="1960" t="s">
        <v>497</v>
      </c>
      <c r="C27" s="1961">
        <f t="shared" ref="C27:L27" si="3">COUNTA(C25:C26)</f>
        <v>2</v>
      </c>
      <c r="D27" s="1962">
        <f t="shared" si="3"/>
        <v>1</v>
      </c>
      <c r="E27" s="1962">
        <f t="shared" si="3"/>
        <v>2</v>
      </c>
      <c r="F27" s="1962">
        <f t="shared" si="3"/>
        <v>0</v>
      </c>
      <c r="G27" s="1962">
        <f t="shared" si="3"/>
        <v>2</v>
      </c>
      <c r="H27" s="1976">
        <f t="shared" si="3"/>
        <v>2</v>
      </c>
      <c r="I27" s="1976">
        <f t="shared" si="3"/>
        <v>1</v>
      </c>
      <c r="J27" s="1976">
        <f t="shared" si="3"/>
        <v>0</v>
      </c>
      <c r="K27" s="1976">
        <f t="shared" si="3"/>
        <v>0</v>
      </c>
      <c r="L27" s="1987">
        <f t="shared" si="3"/>
        <v>0</v>
      </c>
      <c r="M27" s="1989">
        <f>SUM(M25:M26)</f>
        <v>102583.735</v>
      </c>
      <c r="N27" s="1348">
        <f>SUM(N25:N26)</f>
        <v>10540</v>
      </c>
      <c r="O27" s="1951">
        <f>SUM(O25:O26)</f>
        <v>32162</v>
      </c>
      <c r="P27" s="1953">
        <f>SUM(P25:P26)</f>
        <v>15379</v>
      </c>
      <c r="Q27" s="1320"/>
    </row>
    <row r="28" spans="1:17" s="1297" customFormat="1" ht="17.100000000000001" customHeight="1" thickBot="1">
      <c r="A28" s="1972"/>
      <c r="B28" s="1973"/>
      <c r="C28" s="1974"/>
      <c r="D28" s="1975"/>
      <c r="E28" s="1975"/>
      <c r="F28" s="1975"/>
      <c r="G28" s="1975"/>
      <c r="H28" s="1977"/>
      <c r="I28" s="1977"/>
      <c r="J28" s="1977"/>
      <c r="K28" s="1977"/>
      <c r="L28" s="1988"/>
      <c r="M28" s="1956"/>
      <c r="N28" s="1322">
        <f>COUNTA(N25:N26)</f>
        <v>2</v>
      </c>
      <c r="O28" s="1990"/>
      <c r="P28" s="1980"/>
      <c r="Q28" s="1581"/>
    </row>
    <row r="29" spans="1:17" s="1297" customFormat="1" ht="17.100000000000001" customHeight="1" thickBot="1">
      <c r="A29" s="1360" t="s">
        <v>498</v>
      </c>
      <c r="B29" s="1361" t="s">
        <v>499</v>
      </c>
      <c r="C29" s="1362" t="s">
        <v>297</v>
      </c>
      <c r="D29" s="1376" t="s">
        <v>297</v>
      </c>
      <c r="E29" s="1363" t="s">
        <v>297</v>
      </c>
      <c r="F29" s="1363"/>
      <c r="G29" s="1363" t="s">
        <v>480</v>
      </c>
      <c r="H29" s="1364" t="s">
        <v>297</v>
      </c>
      <c r="I29" s="1364" t="s">
        <v>297</v>
      </c>
      <c r="J29" s="1364"/>
      <c r="K29" s="1364"/>
      <c r="L29" s="1377"/>
      <c r="M29" s="1346" t="s">
        <v>565</v>
      </c>
      <c r="N29" s="1366">
        <v>3000</v>
      </c>
      <c r="O29" s="1367">
        <v>18792</v>
      </c>
      <c r="P29" s="1358">
        <v>11413</v>
      </c>
      <c r="Q29" s="1378"/>
    </row>
    <row r="30" spans="1:17" s="1297" customFormat="1" ht="17.100000000000001" customHeight="1" thickBot="1">
      <c r="A30" s="1360" t="s">
        <v>500</v>
      </c>
      <c r="B30" s="1361" t="s">
        <v>501</v>
      </c>
      <c r="C30" s="1362" t="s">
        <v>297</v>
      </c>
      <c r="D30" s="1376" t="s">
        <v>297</v>
      </c>
      <c r="E30" s="1363" t="s">
        <v>297</v>
      </c>
      <c r="F30" s="1363"/>
      <c r="G30" s="1363" t="s">
        <v>297</v>
      </c>
      <c r="H30" s="1364" t="s">
        <v>297</v>
      </c>
      <c r="I30" s="1364" t="s">
        <v>297</v>
      </c>
      <c r="J30" s="1364"/>
      <c r="K30" s="1364"/>
      <c r="L30" s="1377"/>
      <c r="M30" s="1365" t="s">
        <v>565</v>
      </c>
      <c r="N30" s="1366">
        <v>1200</v>
      </c>
      <c r="O30" s="1367">
        <v>9344</v>
      </c>
      <c r="P30" s="1358">
        <v>432</v>
      </c>
      <c r="Q30" s="1379"/>
    </row>
    <row r="31" spans="1:17" s="1297" customFormat="1" ht="17.100000000000001" customHeight="1" thickBot="1">
      <c r="A31" s="1360" t="s">
        <v>502</v>
      </c>
      <c r="B31" s="1361" t="s">
        <v>503</v>
      </c>
      <c r="C31" s="1362"/>
      <c r="D31" s="1376"/>
      <c r="E31" s="1363" t="s">
        <v>297</v>
      </c>
      <c r="F31" s="1363" t="s">
        <v>297</v>
      </c>
      <c r="G31" s="1363" t="s">
        <v>297</v>
      </c>
      <c r="H31" s="1364" t="s">
        <v>297</v>
      </c>
      <c r="I31" s="1364" t="s">
        <v>297</v>
      </c>
      <c r="J31" s="1364"/>
      <c r="K31" s="1364"/>
      <c r="L31" s="1377"/>
      <c r="M31" s="1365">
        <v>73625.661999999997</v>
      </c>
      <c r="N31" s="1366">
        <v>3100</v>
      </c>
      <c r="O31" s="1367">
        <v>15854</v>
      </c>
      <c r="P31" s="1358">
        <v>6549</v>
      </c>
      <c r="Q31" s="1380"/>
    </row>
    <row r="32" spans="1:17" s="1297" customFormat="1" ht="39" customHeight="1" thickBot="1">
      <c r="A32" s="1360" t="s">
        <v>504</v>
      </c>
      <c r="B32" s="1381" t="s">
        <v>505</v>
      </c>
      <c r="C32" s="2053" t="s">
        <v>299</v>
      </c>
      <c r="D32" s="2054" t="s">
        <v>299</v>
      </c>
      <c r="E32" s="1363"/>
      <c r="F32" s="1363"/>
      <c r="G32" s="1363" t="s">
        <v>299</v>
      </c>
      <c r="H32" s="1364" t="s">
        <v>480</v>
      </c>
      <c r="I32" s="1364"/>
      <c r="J32" s="1364"/>
      <c r="K32" s="1364"/>
      <c r="L32" s="1377" t="s">
        <v>480</v>
      </c>
      <c r="M32" s="1365" t="s">
        <v>565</v>
      </c>
      <c r="N32" s="1366">
        <v>3820</v>
      </c>
      <c r="O32" s="1367">
        <v>26005.1</v>
      </c>
      <c r="P32" s="1358">
        <v>18177.59</v>
      </c>
      <c r="Q32" s="1580" t="s">
        <v>480</v>
      </c>
    </row>
    <row r="33" spans="1:17" s="1297" customFormat="1" ht="33.950000000000003" customHeight="1" thickBot="1">
      <c r="A33" s="1382" t="s">
        <v>506</v>
      </c>
      <c r="B33" s="1383" t="s">
        <v>507</v>
      </c>
      <c r="C33" s="1384"/>
      <c r="D33" s="1385" t="s">
        <v>297</v>
      </c>
      <c r="E33" s="1386"/>
      <c r="F33" s="1386" t="s">
        <v>297</v>
      </c>
      <c r="G33" s="1386" t="s">
        <v>297</v>
      </c>
      <c r="H33" s="1386" t="s">
        <v>297</v>
      </c>
      <c r="I33" s="1386" t="s">
        <v>297</v>
      </c>
      <c r="J33" s="1386" t="s">
        <v>297</v>
      </c>
      <c r="K33" s="1386"/>
      <c r="L33" s="1387"/>
      <c r="M33" s="1388">
        <v>5841.8</v>
      </c>
      <c r="N33" s="1389">
        <v>4870</v>
      </c>
      <c r="O33" s="1313">
        <v>33779</v>
      </c>
      <c r="P33" s="1314">
        <v>24027</v>
      </c>
      <c r="Q33" s="1359" t="s">
        <v>297</v>
      </c>
    </row>
    <row r="34" spans="1:17" s="1297" customFormat="1" ht="17.100000000000001" customHeight="1">
      <c r="A34" s="1981" t="s">
        <v>508</v>
      </c>
      <c r="B34" s="1983" t="s">
        <v>552</v>
      </c>
      <c r="C34" s="1984">
        <f t="shared" ref="C34:L34" si="4">COUNTIF(C8:C33,"○")</f>
        <v>15</v>
      </c>
      <c r="D34" s="1985">
        <f t="shared" si="4"/>
        <v>8</v>
      </c>
      <c r="E34" s="1985">
        <f t="shared" si="4"/>
        <v>14</v>
      </c>
      <c r="F34" s="1985">
        <f t="shared" si="4"/>
        <v>10</v>
      </c>
      <c r="G34" s="1985">
        <f t="shared" si="4"/>
        <v>18</v>
      </c>
      <c r="H34" s="1985">
        <f t="shared" si="4"/>
        <v>17</v>
      </c>
      <c r="I34" s="1985">
        <f>COUNTIF(I8:I33,"○")</f>
        <v>13</v>
      </c>
      <c r="J34" s="1985">
        <f t="shared" si="4"/>
        <v>9</v>
      </c>
      <c r="K34" s="1985">
        <f t="shared" si="4"/>
        <v>2</v>
      </c>
      <c r="L34" s="1993">
        <f t="shared" si="4"/>
        <v>1</v>
      </c>
      <c r="M34" s="1995">
        <f>SUM(M12,M17,M23,M27,M29,M21,M24,M30,M31,M32,M33)</f>
        <v>419606.43658919999</v>
      </c>
      <c r="N34" s="1390">
        <f>SUM(N12,N17,N23,N27,N29,N21,N24,N30,N31,N32,N33)</f>
        <v>152655</v>
      </c>
      <c r="O34" s="1996">
        <f>SUM(O12,O17,O23,O24,O27,O29,O21,O32,O30,O31,O33)</f>
        <v>759946.78399999999</v>
      </c>
      <c r="P34" s="1997">
        <f>SUM(P12,P17,P23,P24,P27,P29,P21,P32,P30,P31,P33)</f>
        <v>391629.25900000002</v>
      </c>
      <c r="Q34" s="1991">
        <f>COUNTIF(Q8:Q33,"○")</f>
        <v>7</v>
      </c>
    </row>
    <row r="35" spans="1:17" s="1297" customFormat="1" ht="17.100000000000001" customHeight="1" thickBot="1">
      <c r="A35" s="1982"/>
      <c r="B35" s="1926"/>
      <c r="C35" s="1974"/>
      <c r="D35" s="1975"/>
      <c r="E35" s="1975"/>
      <c r="F35" s="1986"/>
      <c r="G35" s="1986"/>
      <c r="H35" s="1986"/>
      <c r="I35" s="1986"/>
      <c r="J35" s="1986"/>
      <c r="K35" s="1930"/>
      <c r="L35" s="1994"/>
      <c r="M35" s="1950"/>
      <c r="N35" s="1322">
        <f>N13+N18+N22+COUNTA(N23:N23)+COUNTA(N24:N24)+N28+COUNTA(N29:N29)+COUNTA(N30:N30)+COUNTA(N31:N31)+COUNTA(N32:N32)+COUNTA(N33:N33)</f>
        <v>18</v>
      </c>
      <c r="O35" s="1990"/>
      <c r="P35" s="1954"/>
      <c r="Q35" s="1992"/>
    </row>
    <row r="36" spans="1:17" s="1297" customFormat="1" ht="17.100000000000001" customHeight="1">
      <c r="A36" s="1391" t="s">
        <v>509</v>
      </c>
      <c r="B36" s="1392"/>
      <c r="C36" s="1392"/>
      <c r="D36" s="1392"/>
      <c r="E36" s="1392"/>
      <c r="F36" s="1392"/>
      <c r="G36" s="1392"/>
      <c r="H36" s="1392"/>
      <c r="I36" s="1392"/>
      <c r="J36" s="1392"/>
      <c r="K36" s="1392"/>
      <c r="L36" s="1392"/>
      <c r="M36" s="1393"/>
      <c r="N36" s="1394"/>
      <c r="O36" s="1395"/>
      <c r="P36" s="1396"/>
      <c r="Q36" s="1397"/>
    </row>
    <row r="37" spans="1:17" s="1297" customFormat="1" ht="17.100000000000001" customHeight="1">
      <c r="A37" s="1398" t="s">
        <v>510</v>
      </c>
      <c r="B37" s="1399"/>
      <c r="C37" s="1399"/>
      <c r="D37" s="1399"/>
      <c r="E37" s="1399"/>
      <c r="F37" s="1399"/>
      <c r="G37" s="1399"/>
      <c r="H37" s="1399"/>
      <c r="I37" s="1399"/>
      <c r="J37" s="1349"/>
      <c r="K37" s="1349"/>
      <c r="L37" s="1349"/>
      <c r="M37" s="1349"/>
      <c r="N37" s="1349"/>
      <c r="O37" s="1349"/>
      <c r="P37" s="1349"/>
      <c r="Q37" s="1400"/>
    </row>
    <row r="38" spans="1:17" s="1349" customFormat="1" ht="17.100000000000001" customHeight="1">
      <c r="A38" s="1401"/>
      <c r="B38" s="1399"/>
      <c r="C38" s="1399"/>
      <c r="D38" s="1399"/>
      <c r="E38" s="1399"/>
      <c r="F38" s="1399"/>
      <c r="G38" s="1399"/>
      <c r="H38" s="1399"/>
      <c r="I38" s="1399"/>
    </row>
    <row r="39" spans="1:17" s="1349" customFormat="1" ht="17.100000000000001" customHeight="1">
      <c r="A39" s="1402"/>
    </row>
    <row r="40" spans="1:17" s="1349" customFormat="1" ht="17.100000000000001" customHeight="1">
      <c r="A40" s="1403"/>
      <c r="B40" s="1404"/>
      <c r="C40" s="1405"/>
      <c r="D40" s="1405"/>
      <c r="E40" s="1405"/>
      <c r="F40" s="1405"/>
      <c r="G40" s="1405"/>
      <c r="H40" s="1405"/>
      <c r="I40" s="1405"/>
      <c r="J40" s="1405"/>
      <c r="K40" s="1405"/>
      <c r="L40" s="1405"/>
      <c r="M40" s="1405"/>
      <c r="N40" s="1405"/>
      <c r="O40" s="1405"/>
      <c r="P40" s="1405"/>
      <c r="Q40" s="1405"/>
    </row>
    <row r="41" spans="1:17" ht="17.100000000000001" customHeight="1"/>
    <row r="42" spans="1:17" ht="24" customHeight="1"/>
    <row r="43" spans="1:17" ht="24" customHeight="1"/>
    <row r="44" spans="1:17" ht="24" customHeight="1"/>
    <row r="56" spans="1:17" s="1404" customFormat="1" ht="16.5" customHeight="1">
      <c r="A56" s="1403" t="s">
        <v>564</v>
      </c>
      <c r="C56" s="1405"/>
      <c r="D56" s="1405"/>
      <c r="E56" s="1405"/>
      <c r="F56" s="1405"/>
      <c r="G56" s="1405"/>
      <c r="H56" s="1405"/>
      <c r="I56" s="1405"/>
      <c r="J56" s="1405"/>
      <c r="K56" s="1405"/>
      <c r="L56" s="1405"/>
      <c r="M56" s="1405"/>
      <c r="N56" s="1405"/>
      <c r="O56" s="1405"/>
      <c r="P56" s="1405"/>
      <c r="Q56" s="1405"/>
    </row>
  </sheetData>
  <mergeCells count="91">
    <mergeCell ref="Q34:Q35"/>
    <mergeCell ref="J34:J35"/>
    <mergeCell ref="K34:K35"/>
    <mergeCell ref="L34:L35"/>
    <mergeCell ref="M34:M35"/>
    <mergeCell ref="O34:O35"/>
    <mergeCell ref="P34:P35"/>
    <mergeCell ref="P27:P28"/>
    <mergeCell ref="A34:A35"/>
    <mergeCell ref="B34:B35"/>
    <mergeCell ref="C34:C35"/>
    <mergeCell ref="D34:D35"/>
    <mergeCell ref="E34:E35"/>
    <mergeCell ref="F34:F35"/>
    <mergeCell ref="G34:G35"/>
    <mergeCell ref="H34:H35"/>
    <mergeCell ref="I34:I35"/>
    <mergeCell ref="I27:I28"/>
    <mergeCell ref="J27:J28"/>
    <mergeCell ref="K27:K28"/>
    <mergeCell ref="L27:L28"/>
    <mergeCell ref="M27:M28"/>
    <mergeCell ref="O27:O28"/>
    <mergeCell ref="O21:O22"/>
    <mergeCell ref="P21:P22"/>
    <mergeCell ref="A25:A28"/>
    <mergeCell ref="B27:B28"/>
    <mergeCell ref="C27:C28"/>
    <mergeCell ref="D27:D28"/>
    <mergeCell ref="E27:E28"/>
    <mergeCell ref="F27:F28"/>
    <mergeCell ref="G27:G28"/>
    <mergeCell ref="H27:H28"/>
    <mergeCell ref="H21:H22"/>
    <mergeCell ref="I21:I22"/>
    <mergeCell ref="J21:J22"/>
    <mergeCell ref="K21:K22"/>
    <mergeCell ref="L21:L22"/>
    <mergeCell ref="M21:M22"/>
    <mergeCell ref="M17:M18"/>
    <mergeCell ref="O17:O18"/>
    <mergeCell ref="P17:P18"/>
    <mergeCell ref="A19:A22"/>
    <mergeCell ref="B21:B22"/>
    <mergeCell ref="C21:C22"/>
    <mergeCell ref="D21:D22"/>
    <mergeCell ref="E21:E22"/>
    <mergeCell ref="F21:F22"/>
    <mergeCell ref="G21:G22"/>
    <mergeCell ref="G17:G18"/>
    <mergeCell ref="H17:H18"/>
    <mergeCell ref="I17:I18"/>
    <mergeCell ref="J17:J18"/>
    <mergeCell ref="K17:K18"/>
    <mergeCell ref="L17:L18"/>
    <mergeCell ref="L12:L13"/>
    <mergeCell ref="M12:M13"/>
    <mergeCell ref="O12:O13"/>
    <mergeCell ref="P12:P13"/>
    <mergeCell ref="A14:A18"/>
    <mergeCell ref="B17:B18"/>
    <mergeCell ref="C17:C18"/>
    <mergeCell ref="D17:D18"/>
    <mergeCell ref="E17:E18"/>
    <mergeCell ref="F17:F18"/>
    <mergeCell ref="F12:F13"/>
    <mergeCell ref="G12:G13"/>
    <mergeCell ref="H12:H13"/>
    <mergeCell ref="I12:I13"/>
    <mergeCell ref="J12:J13"/>
    <mergeCell ref="K12:K13"/>
    <mergeCell ref="I4:I7"/>
    <mergeCell ref="J4:J7"/>
    <mergeCell ref="K4:K7"/>
    <mergeCell ref="L4:L7"/>
    <mergeCell ref="A8:A13"/>
    <mergeCell ref="B12:B13"/>
    <mergeCell ref="C12:C13"/>
    <mergeCell ref="D12:D13"/>
    <mergeCell ref="E12:E13"/>
    <mergeCell ref="M3:M4"/>
    <mergeCell ref="O3:O4"/>
    <mergeCell ref="P3:P4"/>
    <mergeCell ref="Q3:Q4"/>
    <mergeCell ref="A2:A7"/>
    <mergeCell ref="C2:H2"/>
    <mergeCell ref="I2:L2"/>
    <mergeCell ref="C3:D3"/>
    <mergeCell ref="E3:F3"/>
    <mergeCell ref="G3:H3"/>
    <mergeCell ref="I3:L3"/>
  </mergeCells>
  <phoneticPr fontId="3"/>
  <pageMargins left="0.59055118110236227" right="0.59055118110236227" top="0.78740157480314965" bottom="0.78740157480314965" header="0.51181102362204722" footer="0.39370078740157483"/>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7"/>
  <sheetViews>
    <sheetView zoomScaleNormal="100" zoomScaleSheetLayoutView="100" workbookViewId="0">
      <selection activeCell="O18" sqref="O18"/>
    </sheetView>
  </sheetViews>
  <sheetFormatPr defaultRowHeight="14.25"/>
  <cols>
    <col min="2" max="3" width="9.625" customWidth="1"/>
    <col min="4" max="4" width="9.625" style="1406" customWidth="1"/>
    <col min="5" max="5" width="10.625" style="1406" customWidth="1"/>
    <col min="6" max="7" width="9.625" customWidth="1"/>
    <col min="8" max="9" width="10.625" customWidth="1"/>
    <col min="10" max="10" width="1.5" customWidth="1"/>
    <col min="11" max="11" width="9.625" customWidth="1"/>
    <col min="12" max="12" width="4.5" customWidth="1"/>
  </cols>
  <sheetData>
    <row r="2" spans="1:12">
      <c r="A2" s="447" t="s">
        <v>511</v>
      </c>
      <c r="L2" s="1406"/>
    </row>
    <row r="3" spans="1:12">
      <c r="A3" s="447"/>
      <c r="L3" s="1406"/>
    </row>
    <row r="4" spans="1:12" s="1407" customFormat="1" ht="17.100000000000001" customHeight="1" thickBot="1">
      <c r="D4" s="1408"/>
      <c r="E4" s="1409"/>
      <c r="K4" s="1410"/>
    </row>
    <row r="5" spans="1:12" s="1416" customFormat="1" ht="17.100000000000001" customHeight="1" thickBot="1">
      <c r="A5" s="1411"/>
      <c r="B5" s="1411"/>
      <c r="C5" s="1412"/>
      <c r="D5" s="1413"/>
      <c r="E5" s="1414"/>
      <c r="F5" s="1413"/>
      <c r="G5" s="1413"/>
      <c r="H5" s="1414"/>
      <c r="I5" s="1415" t="s">
        <v>512</v>
      </c>
      <c r="K5" s="1998" t="s">
        <v>513</v>
      </c>
    </row>
    <row r="6" spans="1:12" s="1416" customFormat="1" ht="17.100000000000001" customHeight="1">
      <c r="A6" s="1418"/>
      <c r="B6" s="1419"/>
      <c r="C6" s="1420"/>
      <c r="D6" s="1421"/>
      <c r="E6" s="1422" t="s">
        <v>514</v>
      </c>
      <c r="F6" s="1419"/>
      <c r="G6" s="1421"/>
      <c r="H6" s="1423" t="s">
        <v>515</v>
      </c>
      <c r="I6" s="2001" t="s">
        <v>26</v>
      </c>
      <c r="K6" s="1999"/>
    </row>
    <row r="7" spans="1:12" s="1416" customFormat="1" ht="17.100000000000001" customHeight="1">
      <c r="A7" s="1424" t="s">
        <v>516</v>
      </c>
      <c r="B7" s="1425"/>
      <c r="C7" s="1417"/>
      <c r="D7" s="1417"/>
      <c r="E7" s="1426" t="s">
        <v>517</v>
      </c>
      <c r="F7" s="1425"/>
      <c r="G7" s="1417"/>
      <c r="H7" s="1426" t="s">
        <v>518</v>
      </c>
      <c r="I7" s="2002"/>
      <c r="K7" s="1999"/>
    </row>
    <row r="8" spans="1:12" s="1416" customFormat="1" ht="17.100000000000001" customHeight="1">
      <c r="A8" s="1418"/>
      <c r="B8" s="1427" t="s">
        <v>519</v>
      </c>
      <c r="C8" s="1428" t="s">
        <v>520</v>
      </c>
      <c r="D8" s="1428" t="s">
        <v>521</v>
      </c>
      <c r="E8" s="1429" t="s">
        <v>522</v>
      </c>
      <c r="F8" s="1430" t="s">
        <v>523</v>
      </c>
      <c r="G8" s="1428" t="s">
        <v>524</v>
      </c>
      <c r="H8" s="1431" t="s">
        <v>525</v>
      </c>
      <c r="I8" s="1432" t="s">
        <v>526</v>
      </c>
      <c r="K8" s="1999"/>
    </row>
    <row r="9" spans="1:12" s="1439" customFormat="1" ht="17.100000000000001" customHeight="1" thickBot="1">
      <c r="A9" s="1433"/>
      <c r="B9" s="1434" t="s">
        <v>28</v>
      </c>
      <c r="C9" s="1435" t="s">
        <v>27</v>
      </c>
      <c r="D9" s="1435" t="s">
        <v>527</v>
      </c>
      <c r="E9" s="1437" t="s">
        <v>528</v>
      </c>
      <c r="F9" s="1436" t="s">
        <v>28</v>
      </c>
      <c r="G9" s="1435" t="s">
        <v>27</v>
      </c>
      <c r="H9" s="1438" t="s">
        <v>529</v>
      </c>
      <c r="I9" s="1438"/>
      <c r="K9" s="2000"/>
    </row>
    <row r="10" spans="1:12" s="1407" customFormat="1" ht="21" customHeight="1">
      <c r="A10" s="859" t="s">
        <v>29</v>
      </c>
      <c r="B10" s="1440">
        <v>670614</v>
      </c>
      <c r="C10" s="909">
        <v>4604</v>
      </c>
      <c r="D10" s="909">
        <v>136438</v>
      </c>
      <c r="E10" s="1259">
        <f>SUM(B10:D10)</f>
        <v>811656</v>
      </c>
      <c r="F10" s="860">
        <v>242470</v>
      </c>
      <c r="G10" s="1258">
        <v>38891</v>
      </c>
      <c r="H10" s="1259">
        <f>SUM(F10:G10)</f>
        <v>281361</v>
      </c>
      <c r="I10" s="1441">
        <f>SUM(E10+H10)</f>
        <v>1093017</v>
      </c>
      <c r="K10" s="1441">
        <v>589.53819206856872</v>
      </c>
    </row>
    <row r="11" spans="1:12" ht="21" customHeight="1">
      <c r="A11" s="875" t="s">
        <v>30</v>
      </c>
      <c r="B11" s="1442">
        <v>297854</v>
      </c>
      <c r="C11" s="877">
        <v>153</v>
      </c>
      <c r="D11" s="877">
        <v>34253</v>
      </c>
      <c r="E11" s="1250">
        <f>SUM(B11:D11)</f>
        <v>332260</v>
      </c>
      <c r="F11" s="876">
        <v>87987</v>
      </c>
      <c r="G11" s="1246">
        <v>6172</v>
      </c>
      <c r="H11" s="1250">
        <f>SUM(F11:G11)</f>
        <v>94159</v>
      </c>
      <c r="I11" s="1443">
        <f t="shared" ref="I11:I45" si="0">SUM(E11+H11)</f>
        <v>426419</v>
      </c>
      <c r="K11" s="1443">
        <v>590.76337043073397</v>
      </c>
    </row>
    <row r="12" spans="1:12" ht="21" customHeight="1">
      <c r="A12" s="875" t="s">
        <v>31</v>
      </c>
      <c r="B12" s="1444">
        <v>151592</v>
      </c>
      <c r="C12" s="890">
        <v>10207</v>
      </c>
      <c r="D12" s="890">
        <v>3019</v>
      </c>
      <c r="E12" s="1253">
        <f t="shared" ref="E12:E43" si="1">SUM(B12:D12)</f>
        <v>164818</v>
      </c>
      <c r="F12" s="889">
        <v>52239</v>
      </c>
      <c r="G12" s="1252">
        <v>0</v>
      </c>
      <c r="H12" s="1253">
        <f t="shared" ref="H12:H43" si="2">SUM(F12:G12)</f>
        <v>52239</v>
      </c>
      <c r="I12" s="1445">
        <f>SUM(E12+H12)</f>
        <v>217057</v>
      </c>
      <c r="K12" s="1445">
        <v>621.49965024665801</v>
      </c>
    </row>
    <row r="13" spans="1:12" ht="21" customHeight="1">
      <c r="A13" s="875" t="s">
        <v>32</v>
      </c>
      <c r="B13" s="1444">
        <v>75611</v>
      </c>
      <c r="C13" s="890">
        <v>3268</v>
      </c>
      <c r="D13" s="890">
        <v>16621</v>
      </c>
      <c r="E13" s="1253">
        <f>SUM(B13:D13)</f>
        <v>95500</v>
      </c>
      <c r="F13" s="889">
        <v>19028</v>
      </c>
      <c r="G13" s="1252">
        <v>3585</v>
      </c>
      <c r="H13" s="1253">
        <f t="shared" si="2"/>
        <v>22613</v>
      </c>
      <c r="I13" s="1445">
        <f t="shared" si="0"/>
        <v>118113</v>
      </c>
      <c r="K13" s="1445">
        <v>688.89354643443664</v>
      </c>
    </row>
    <row r="14" spans="1:12" ht="21" customHeight="1" thickBot="1">
      <c r="A14" s="896" t="s">
        <v>33</v>
      </c>
      <c r="B14" s="1446">
        <v>56816</v>
      </c>
      <c r="C14" s="898">
        <v>1342</v>
      </c>
      <c r="D14" s="898">
        <v>0</v>
      </c>
      <c r="E14" s="1256">
        <f>SUM(B14:D14)</f>
        <v>58158</v>
      </c>
      <c r="F14" s="897">
        <v>15327</v>
      </c>
      <c r="G14" s="1255">
        <v>3475</v>
      </c>
      <c r="H14" s="1256">
        <f t="shared" si="2"/>
        <v>18802</v>
      </c>
      <c r="I14" s="1447">
        <f t="shared" si="0"/>
        <v>76960</v>
      </c>
      <c r="K14" s="1447">
        <v>618.27298701023949</v>
      </c>
    </row>
    <row r="15" spans="1:12" ht="21" customHeight="1">
      <c r="A15" s="859" t="s">
        <v>34</v>
      </c>
      <c r="B15" s="1440">
        <v>40299</v>
      </c>
      <c r="C15" s="909">
        <v>909</v>
      </c>
      <c r="D15" s="909">
        <v>0</v>
      </c>
      <c r="E15" s="1259">
        <f>SUM(B15:D15)</f>
        <v>41208</v>
      </c>
      <c r="F15" s="860">
        <v>7805</v>
      </c>
      <c r="G15" s="1258">
        <v>7766</v>
      </c>
      <c r="H15" s="1259">
        <f t="shared" si="2"/>
        <v>15571</v>
      </c>
      <c r="I15" s="1448">
        <f t="shared" si="0"/>
        <v>56779</v>
      </c>
      <c r="K15" s="1448">
        <v>654.7581027268559</v>
      </c>
    </row>
    <row r="16" spans="1:12" ht="21" customHeight="1">
      <c r="A16" s="875" t="s">
        <v>35</v>
      </c>
      <c r="B16" s="1444">
        <v>76307</v>
      </c>
      <c r="C16" s="890">
        <v>2502</v>
      </c>
      <c r="D16" s="890">
        <v>20140</v>
      </c>
      <c r="E16" s="1253">
        <f>SUM(B16:D16)</f>
        <v>98949</v>
      </c>
      <c r="F16" s="889">
        <v>26463</v>
      </c>
      <c r="G16" s="1252">
        <v>3520</v>
      </c>
      <c r="H16" s="1253">
        <f t="shared" si="2"/>
        <v>29983</v>
      </c>
      <c r="I16" s="1445">
        <f>SUM(E16+H16)</f>
        <v>128932</v>
      </c>
      <c r="K16" s="1445">
        <v>611.32605560689115</v>
      </c>
    </row>
    <row r="17" spans="1:11" ht="21" customHeight="1">
      <c r="A17" s="875" t="s">
        <v>36</v>
      </c>
      <c r="B17" s="1444">
        <v>48046</v>
      </c>
      <c r="C17" s="890">
        <v>1955</v>
      </c>
      <c r="D17" s="890">
        <v>0</v>
      </c>
      <c r="E17" s="1253">
        <f t="shared" si="1"/>
        <v>50001</v>
      </c>
      <c r="F17" s="889">
        <v>12731</v>
      </c>
      <c r="G17" s="1252">
        <v>1541</v>
      </c>
      <c r="H17" s="1253">
        <f t="shared" si="2"/>
        <v>14272</v>
      </c>
      <c r="I17" s="1445">
        <f t="shared" si="0"/>
        <v>64273</v>
      </c>
      <c r="K17" s="1445">
        <v>731.20488236208973</v>
      </c>
    </row>
    <row r="18" spans="1:11" ht="21" customHeight="1">
      <c r="A18" s="875" t="s">
        <v>37</v>
      </c>
      <c r="B18" s="1444">
        <v>49840</v>
      </c>
      <c r="C18" s="890">
        <v>2732</v>
      </c>
      <c r="D18" s="890">
        <v>0</v>
      </c>
      <c r="E18" s="1253">
        <f>SUM(B18:D18)</f>
        <v>52572</v>
      </c>
      <c r="F18" s="889">
        <v>9917</v>
      </c>
      <c r="G18" s="1252">
        <v>1249</v>
      </c>
      <c r="H18" s="1253">
        <f t="shared" si="2"/>
        <v>11166</v>
      </c>
      <c r="I18" s="1445">
        <f t="shared" si="0"/>
        <v>63738</v>
      </c>
      <c r="K18" s="1445">
        <v>590.07860475121481</v>
      </c>
    </row>
    <row r="19" spans="1:11" ht="21" customHeight="1" thickBot="1">
      <c r="A19" s="896" t="s">
        <v>38</v>
      </c>
      <c r="B19" s="1446">
        <v>10620</v>
      </c>
      <c r="C19" s="898">
        <v>0</v>
      </c>
      <c r="D19" s="898">
        <v>2931</v>
      </c>
      <c r="E19" s="1256">
        <f t="shared" si="1"/>
        <v>13551</v>
      </c>
      <c r="F19" s="897">
        <v>1917</v>
      </c>
      <c r="G19" s="1255">
        <v>2197</v>
      </c>
      <c r="H19" s="1256">
        <f t="shared" si="2"/>
        <v>4114</v>
      </c>
      <c r="I19" s="1447">
        <f t="shared" si="0"/>
        <v>17665</v>
      </c>
      <c r="K19" s="1447">
        <v>622.82587188612922</v>
      </c>
    </row>
    <row r="20" spans="1:11" ht="21" customHeight="1">
      <c r="A20" s="859" t="s">
        <v>39</v>
      </c>
      <c r="B20" s="1440">
        <v>10203</v>
      </c>
      <c r="C20" s="909">
        <v>1215</v>
      </c>
      <c r="D20" s="909">
        <v>202</v>
      </c>
      <c r="E20" s="1259">
        <f t="shared" si="1"/>
        <v>11620</v>
      </c>
      <c r="F20" s="860">
        <v>2640</v>
      </c>
      <c r="G20" s="1258">
        <v>539</v>
      </c>
      <c r="H20" s="1259">
        <f t="shared" si="2"/>
        <v>3179</v>
      </c>
      <c r="I20" s="1448">
        <f t="shared" si="0"/>
        <v>14799</v>
      </c>
      <c r="K20" s="1448">
        <v>777.55944699597399</v>
      </c>
    </row>
    <row r="21" spans="1:11" ht="21" customHeight="1">
      <c r="A21" s="875" t="s">
        <v>40</v>
      </c>
      <c r="B21" s="1444">
        <v>37645</v>
      </c>
      <c r="C21" s="890">
        <v>395</v>
      </c>
      <c r="D21" s="890">
        <v>292</v>
      </c>
      <c r="E21" s="1253">
        <f t="shared" si="1"/>
        <v>38332</v>
      </c>
      <c r="F21" s="889">
        <v>8048</v>
      </c>
      <c r="G21" s="1252">
        <v>121</v>
      </c>
      <c r="H21" s="1253">
        <f t="shared" si="2"/>
        <v>8169</v>
      </c>
      <c r="I21" s="1445">
        <f t="shared" si="0"/>
        <v>46501</v>
      </c>
      <c r="K21" s="1445">
        <v>649.66210181248471</v>
      </c>
    </row>
    <row r="22" spans="1:11" ht="21" customHeight="1">
      <c r="A22" s="875" t="s">
        <v>41</v>
      </c>
      <c r="B22" s="1444">
        <v>50374</v>
      </c>
      <c r="C22" s="890">
        <v>639</v>
      </c>
      <c r="D22" s="890">
        <v>0</v>
      </c>
      <c r="E22" s="1253">
        <f t="shared" si="1"/>
        <v>51013</v>
      </c>
      <c r="F22" s="889">
        <v>15336</v>
      </c>
      <c r="G22" s="1252">
        <v>954</v>
      </c>
      <c r="H22" s="1253">
        <f t="shared" si="2"/>
        <v>16290</v>
      </c>
      <c r="I22" s="1445">
        <f t="shared" si="0"/>
        <v>67303</v>
      </c>
      <c r="K22" s="1445">
        <v>623.6714064821457</v>
      </c>
    </row>
    <row r="23" spans="1:11" ht="21" customHeight="1">
      <c r="A23" s="875" t="s">
        <v>42</v>
      </c>
      <c r="B23" s="1444">
        <v>48056</v>
      </c>
      <c r="C23" s="890">
        <v>1691</v>
      </c>
      <c r="D23" s="890">
        <v>0</v>
      </c>
      <c r="E23" s="1253">
        <f t="shared" si="1"/>
        <v>49747</v>
      </c>
      <c r="F23" s="889">
        <v>13390</v>
      </c>
      <c r="G23" s="1252">
        <v>3045</v>
      </c>
      <c r="H23" s="1253">
        <f t="shared" si="2"/>
        <v>16435</v>
      </c>
      <c r="I23" s="1445">
        <f>SUM(E23+H23)</f>
        <v>66182</v>
      </c>
      <c r="K23" s="1445">
        <v>561.61674091367854</v>
      </c>
    </row>
    <row r="24" spans="1:11" ht="21" customHeight="1" thickBot="1">
      <c r="A24" s="896" t="s">
        <v>43</v>
      </c>
      <c r="B24" s="1446">
        <v>21366</v>
      </c>
      <c r="C24" s="898">
        <v>421</v>
      </c>
      <c r="D24" s="898">
        <v>2577</v>
      </c>
      <c r="E24" s="1256">
        <f t="shared" si="1"/>
        <v>24364</v>
      </c>
      <c r="F24" s="897">
        <v>4763</v>
      </c>
      <c r="G24" s="1255">
        <v>92</v>
      </c>
      <c r="H24" s="1256">
        <f t="shared" si="2"/>
        <v>4855</v>
      </c>
      <c r="I24" s="1447">
        <f t="shared" si="0"/>
        <v>29219</v>
      </c>
      <c r="K24" s="1447">
        <v>658.55056167627117</v>
      </c>
    </row>
    <row r="25" spans="1:11" ht="21" customHeight="1">
      <c r="A25" s="859" t="s">
        <v>44</v>
      </c>
      <c r="B25" s="1440">
        <v>27978</v>
      </c>
      <c r="C25" s="909">
        <v>0</v>
      </c>
      <c r="D25" s="909">
        <v>0</v>
      </c>
      <c r="E25" s="1259">
        <f t="shared" si="1"/>
        <v>27978</v>
      </c>
      <c r="F25" s="860">
        <v>8309</v>
      </c>
      <c r="G25" s="1258">
        <v>22</v>
      </c>
      <c r="H25" s="1259">
        <f t="shared" si="2"/>
        <v>8331</v>
      </c>
      <c r="I25" s="1448">
        <f t="shared" si="0"/>
        <v>36309</v>
      </c>
      <c r="K25" s="1448">
        <v>549.92255227905434</v>
      </c>
    </row>
    <row r="26" spans="1:11" ht="21" customHeight="1">
      <c r="A26" s="875" t="s">
        <v>45</v>
      </c>
      <c r="B26" s="1444">
        <v>27486</v>
      </c>
      <c r="C26" s="890">
        <v>32</v>
      </c>
      <c r="D26" s="890">
        <v>312</v>
      </c>
      <c r="E26" s="1253">
        <f t="shared" si="1"/>
        <v>27830</v>
      </c>
      <c r="F26" s="889">
        <v>4885</v>
      </c>
      <c r="G26" s="1252">
        <v>0</v>
      </c>
      <c r="H26" s="1253">
        <f t="shared" si="2"/>
        <v>4885</v>
      </c>
      <c r="I26" s="1445">
        <f t="shared" si="0"/>
        <v>32715</v>
      </c>
      <c r="K26" s="1445">
        <v>576.83024422739675</v>
      </c>
    </row>
    <row r="27" spans="1:11" ht="21" customHeight="1">
      <c r="A27" s="875" t="s">
        <v>46</v>
      </c>
      <c r="B27" s="1444">
        <v>10516</v>
      </c>
      <c r="C27" s="890">
        <v>425</v>
      </c>
      <c r="D27" s="890">
        <v>0</v>
      </c>
      <c r="E27" s="1253">
        <f t="shared" si="1"/>
        <v>10941</v>
      </c>
      <c r="F27" s="889">
        <v>1363</v>
      </c>
      <c r="G27" s="1252">
        <v>93</v>
      </c>
      <c r="H27" s="1253">
        <f t="shared" si="2"/>
        <v>1456</v>
      </c>
      <c r="I27" s="1445">
        <f t="shared" si="0"/>
        <v>12397</v>
      </c>
      <c r="K27" s="1445">
        <v>745.84081775947823</v>
      </c>
    </row>
    <row r="28" spans="1:11" ht="21" customHeight="1" thickBot="1">
      <c r="A28" s="924" t="s">
        <v>47</v>
      </c>
      <c r="B28" s="1449">
        <v>18897</v>
      </c>
      <c r="C28" s="926">
        <v>0</v>
      </c>
      <c r="D28" s="926">
        <v>0</v>
      </c>
      <c r="E28" s="1262">
        <f t="shared" si="1"/>
        <v>18897</v>
      </c>
      <c r="F28" s="925">
        <v>3721</v>
      </c>
      <c r="G28" s="1261">
        <v>0</v>
      </c>
      <c r="H28" s="1262">
        <f t="shared" si="2"/>
        <v>3721</v>
      </c>
      <c r="I28" s="1450">
        <f t="shared" si="0"/>
        <v>22618</v>
      </c>
      <c r="K28" s="1450">
        <v>621.27371797158423</v>
      </c>
    </row>
    <row r="29" spans="1:11" ht="21" customHeight="1" thickBot="1">
      <c r="A29" s="934" t="s">
        <v>48</v>
      </c>
      <c r="B29" s="1276">
        <f t="shared" ref="B29" si="3">SUM(B10:B28)</f>
        <v>1730120</v>
      </c>
      <c r="C29" s="936">
        <f>SUM(C10:C28)</f>
        <v>32490</v>
      </c>
      <c r="D29" s="936">
        <f>SUM(D10:D28)</f>
        <v>216785</v>
      </c>
      <c r="E29" s="1263">
        <f>SUM(E10:E28)</f>
        <v>1979395</v>
      </c>
      <c r="F29" s="1276">
        <f>SUM(F10:F28)</f>
        <v>538339</v>
      </c>
      <c r="G29" s="1451">
        <f>SUM(G10:G28)</f>
        <v>73262</v>
      </c>
      <c r="H29" s="1263">
        <f t="shared" ref="H29" si="4">SUM(H10:H28)</f>
        <v>611601</v>
      </c>
      <c r="I29" s="1452">
        <f t="shared" si="0"/>
        <v>2590996</v>
      </c>
      <c r="K29" s="1452">
        <v>605.94385896067286</v>
      </c>
    </row>
    <row r="30" spans="1:11" ht="21" customHeight="1">
      <c r="A30" s="859" t="s">
        <v>49</v>
      </c>
      <c r="B30" s="1440">
        <v>6436</v>
      </c>
      <c r="C30" s="909">
        <v>556</v>
      </c>
      <c r="D30" s="909">
        <v>1648</v>
      </c>
      <c r="E30" s="1259">
        <f t="shared" si="1"/>
        <v>8640</v>
      </c>
      <c r="F30" s="860">
        <v>1284</v>
      </c>
      <c r="G30" s="1258">
        <v>711</v>
      </c>
      <c r="H30" s="1259">
        <f t="shared" si="2"/>
        <v>1995</v>
      </c>
      <c r="I30" s="1448">
        <f t="shared" si="0"/>
        <v>10635</v>
      </c>
      <c r="K30" s="1448">
        <v>753.11739609660299</v>
      </c>
    </row>
    <row r="31" spans="1:11" ht="21" customHeight="1">
      <c r="A31" s="875" t="s">
        <v>50</v>
      </c>
      <c r="B31" s="1444">
        <v>9839</v>
      </c>
      <c r="C31" s="890">
        <v>427</v>
      </c>
      <c r="D31" s="890">
        <v>0</v>
      </c>
      <c r="E31" s="1253">
        <f t="shared" si="1"/>
        <v>10266</v>
      </c>
      <c r="F31" s="889">
        <v>2246</v>
      </c>
      <c r="G31" s="1252">
        <v>447</v>
      </c>
      <c r="H31" s="1253">
        <f t="shared" si="2"/>
        <v>2693</v>
      </c>
      <c r="I31" s="1445">
        <f t="shared" si="0"/>
        <v>12959</v>
      </c>
      <c r="K31" s="1445">
        <v>578.35593340174523</v>
      </c>
    </row>
    <row r="32" spans="1:11" ht="21" customHeight="1">
      <c r="A32" s="875" t="s">
        <v>51</v>
      </c>
      <c r="B32" s="1444">
        <v>8042</v>
      </c>
      <c r="C32" s="890">
        <v>280</v>
      </c>
      <c r="D32" s="890">
        <v>184</v>
      </c>
      <c r="E32" s="1253">
        <f t="shared" si="1"/>
        <v>8506</v>
      </c>
      <c r="F32" s="889">
        <v>1258</v>
      </c>
      <c r="G32" s="1252">
        <v>417</v>
      </c>
      <c r="H32" s="1253">
        <f t="shared" si="2"/>
        <v>1675</v>
      </c>
      <c r="I32" s="1445">
        <f t="shared" si="0"/>
        <v>10181</v>
      </c>
      <c r="K32" s="1445">
        <v>743.28165052917097</v>
      </c>
    </row>
    <row r="33" spans="1:11" ht="21" customHeight="1" thickBot="1">
      <c r="A33" s="896" t="s">
        <v>52</v>
      </c>
      <c r="B33" s="1449">
        <v>6848</v>
      </c>
      <c r="C33" s="926">
        <v>313</v>
      </c>
      <c r="D33" s="926">
        <v>0</v>
      </c>
      <c r="E33" s="1256">
        <f t="shared" si="1"/>
        <v>7161</v>
      </c>
      <c r="F33" s="925">
        <v>545</v>
      </c>
      <c r="G33" s="1261">
        <v>117</v>
      </c>
      <c r="H33" s="1262">
        <f>SUM(F33:G33)</f>
        <v>662</v>
      </c>
      <c r="I33" s="1450">
        <f t="shared" si="0"/>
        <v>7823</v>
      </c>
      <c r="K33" s="1450">
        <v>723.42102072978537</v>
      </c>
    </row>
    <row r="34" spans="1:11" ht="21" customHeight="1">
      <c r="A34" s="859" t="s">
        <v>53</v>
      </c>
      <c r="B34" s="1453">
        <v>2222</v>
      </c>
      <c r="C34" s="861">
        <v>42</v>
      </c>
      <c r="D34" s="861">
        <v>0</v>
      </c>
      <c r="E34" s="1259">
        <f t="shared" si="1"/>
        <v>2264</v>
      </c>
      <c r="F34" s="1275">
        <v>602</v>
      </c>
      <c r="G34" s="1245">
        <v>122</v>
      </c>
      <c r="H34" s="1248">
        <f t="shared" si="2"/>
        <v>724</v>
      </c>
      <c r="I34" s="1441">
        <f t="shared" si="0"/>
        <v>2988</v>
      </c>
      <c r="K34" s="1441">
        <v>681.7695895831389</v>
      </c>
    </row>
    <row r="35" spans="1:11" ht="21" customHeight="1">
      <c r="A35" s="875" t="s">
        <v>54</v>
      </c>
      <c r="B35" s="1444">
        <v>4236</v>
      </c>
      <c r="C35" s="890">
        <v>64</v>
      </c>
      <c r="D35" s="890">
        <v>15</v>
      </c>
      <c r="E35" s="1253">
        <f t="shared" si="1"/>
        <v>4315</v>
      </c>
      <c r="F35" s="889">
        <v>858</v>
      </c>
      <c r="G35" s="1252">
        <v>29</v>
      </c>
      <c r="H35" s="1253">
        <f t="shared" si="2"/>
        <v>887</v>
      </c>
      <c r="I35" s="1445">
        <f t="shared" si="0"/>
        <v>5202</v>
      </c>
      <c r="K35" s="1445">
        <v>686.56239086004871</v>
      </c>
    </row>
    <row r="36" spans="1:11" ht="21" customHeight="1">
      <c r="A36" s="875" t="s">
        <v>55</v>
      </c>
      <c r="B36" s="1444">
        <v>2784</v>
      </c>
      <c r="C36" s="890">
        <v>29</v>
      </c>
      <c r="D36" s="890">
        <v>14</v>
      </c>
      <c r="E36" s="1253">
        <f t="shared" si="1"/>
        <v>2827</v>
      </c>
      <c r="F36" s="889">
        <v>311</v>
      </c>
      <c r="G36" s="1252">
        <v>25</v>
      </c>
      <c r="H36" s="1253">
        <f t="shared" si="2"/>
        <v>336</v>
      </c>
      <c r="I36" s="1445">
        <f t="shared" si="0"/>
        <v>3163</v>
      </c>
      <c r="K36" s="1445">
        <v>739.2579440156585</v>
      </c>
    </row>
    <row r="37" spans="1:11" ht="21" customHeight="1">
      <c r="A37" s="875" t="s">
        <v>56</v>
      </c>
      <c r="B37" s="1444">
        <v>2619</v>
      </c>
      <c r="C37" s="890">
        <v>14</v>
      </c>
      <c r="D37" s="890">
        <v>18</v>
      </c>
      <c r="E37" s="1253">
        <f t="shared" si="1"/>
        <v>2651</v>
      </c>
      <c r="F37" s="889">
        <v>696</v>
      </c>
      <c r="G37" s="1252">
        <v>10</v>
      </c>
      <c r="H37" s="1253">
        <f t="shared" si="2"/>
        <v>706</v>
      </c>
      <c r="I37" s="1445">
        <f t="shared" si="0"/>
        <v>3357</v>
      </c>
      <c r="K37" s="1445">
        <v>774.55622252640887</v>
      </c>
    </row>
    <row r="38" spans="1:11" ht="21" customHeight="1" thickBot="1">
      <c r="A38" s="896" t="s">
        <v>57</v>
      </c>
      <c r="B38" s="1446">
        <v>4204</v>
      </c>
      <c r="C38" s="898">
        <v>108</v>
      </c>
      <c r="D38" s="898">
        <v>5</v>
      </c>
      <c r="E38" s="1256">
        <f t="shared" si="1"/>
        <v>4317</v>
      </c>
      <c r="F38" s="897">
        <v>839</v>
      </c>
      <c r="G38" s="1255">
        <v>230</v>
      </c>
      <c r="H38" s="1256">
        <f t="shared" si="2"/>
        <v>1069</v>
      </c>
      <c r="I38" s="1447">
        <f t="shared" si="0"/>
        <v>5386</v>
      </c>
      <c r="K38" s="1447">
        <v>633.26001286469841</v>
      </c>
    </row>
    <row r="39" spans="1:11" ht="21" customHeight="1">
      <c r="A39" s="859" t="s">
        <v>58</v>
      </c>
      <c r="B39" s="1440">
        <v>3639</v>
      </c>
      <c r="C39" s="909">
        <v>0</v>
      </c>
      <c r="D39" s="909">
        <v>0</v>
      </c>
      <c r="E39" s="1259">
        <f t="shared" si="1"/>
        <v>3639</v>
      </c>
      <c r="F39" s="860">
        <v>7865</v>
      </c>
      <c r="G39" s="1258">
        <v>1761</v>
      </c>
      <c r="H39" s="1259">
        <f t="shared" si="2"/>
        <v>9626</v>
      </c>
      <c r="I39" s="1448">
        <f t="shared" si="0"/>
        <v>13265</v>
      </c>
      <c r="K39" s="1448">
        <v>908.16751809971129</v>
      </c>
    </row>
    <row r="40" spans="1:11" ht="21" customHeight="1">
      <c r="A40" s="875" t="s">
        <v>59</v>
      </c>
      <c r="B40" s="1444">
        <v>2095</v>
      </c>
      <c r="C40" s="890">
        <v>119</v>
      </c>
      <c r="D40" s="890">
        <v>14</v>
      </c>
      <c r="E40" s="1253">
        <f t="shared" si="1"/>
        <v>2228</v>
      </c>
      <c r="F40" s="889">
        <v>64</v>
      </c>
      <c r="G40" s="1252">
        <v>546</v>
      </c>
      <c r="H40" s="1253">
        <f t="shared" si="2"/>
        <v>610</v>
      </c>
      <c r="I40" s="1445">
        <f t="shared" si="0"/>
        <v>2838</v>
      </c>
      <c r="K40" s="1445">
        <v>937.50723222870454</v>
      </c>
    </row>
    <row r="41" spans="1:11" ht="21" customHeight="1">
      <c r="A41" s="875" t="s">
        <v>60</v>
      </c>
      <c r="B41" s="1444">
        <v>7478</v>
      </c>
      <c r="C41" s="890">
        <v>515</v>
      </c>
      <c r="D41" s="890">
        <v>20</v>
      </c>
      <c r="E41" s="1253">
        <f t="shared" si="1"/>
        <v>8013</v>
      </c>
      <c r="F41" s="889">
        <v>1879</v>
      </c>
      <c r="G41" s="1252">
        <v>2765</v>
      </c>
      <c r="H41" s="1253">
        <f t="shared" si="2"/>
        <v>4644</v>
      </c>
      <c r="I41" s="1445">
        <f t="shared" si="0"/>
        <v>12657</v>
      </c>
      <c r="K41" s="1445">
        <v>960.55238055280017</v>
      </c>
    </row>
    <row r="42" spans="1:11" ht="21" customHeight="1">
      <c r="A42" s="875" t="s">
        <v>61</v>
      </c>
      <c r="B42" s="1444">
        <v>8918</v>
      </c>
      <c r="C42" s="890">
        <v>1309</v>
      </c>
      <c r="D42" s="890">
        <v>357</v>
      </c>
      <c r="E42" s="1253">
        <f>SUM(B42:D42)</f>
        <v>10584</v>
      </c>
      <c r="F42" s="889">
        <v>1439</v>
      </c>
      <c r="G42" s="1252">
        <v>196</v>
      </c>
      <c r="H42" s="1253">
        <f t="shared" si="2"/>
        <v>1635</v>
      </c>
      <c r="I42" s="1445">
        <f t="shared" si="0"/>
        <v>12219</v>
      </c>
      <c r="K42" s="1445">
        <v>735.74698756654334</v>
      </c>
    </row>
    <row r="43" spans="1:11" ht="21" customHeight="1" thickBot="1">
      <c r="A43" s="896" t="s">
        <v>62</v>
      </c>
      <c r="B43" s="1446">
        <v>798</v>
      </c>
      <c r="C43" s="898">
        <v>5</v>
      </c>
      <c r="D43" s="898">
        <v>0</v>
      </c>
      <c r="E43" s="1253">
        <f t="shared" si="1"/>
        <v>803</v>
      </c>
      <c r="F43" s="897">
        <v>142</v>
      </c>
      <c r="G43" s="1255">
        <v>0</v>
      </c>
      <c r="H43" s="1256">
        <f t="shared" si="2"/>
        <v>142</v>
      </c>
      <c r="I43" s="1447">
        <f t="shared" si="0"/>
        <v>945</v>
      </c>
      <c r="K43" s="1447">
        <v>738.00738007380085</v>
      </c>
    </row>
    <row r="44" spans="1:11" ht="21" customHeight="1" thickBot="1">
      <c r="A44" s="934" t="s">
        <v>83</v>
      </c>
      <c r="B44" s="1276">
        <f t="shared" ref="B44:H44" si="5">SUM(B30:B43)</f>
        <v>70158</v>
      </c>
      <c r="C44" s="936">
        <f t="shared" si="5"/>
        <v>3781</v>
      </c>
      <c r="D44" s="936">
        <f>SUM(D30:D43)</f>
        <v>2275</v>
      </c>
      <c r="E44" s="1263">
        <f>SUM(E30:E43)</f>
        <v>76214</v>
      </c>
      <c r="F44" s="1276">
        <f t="shared" si="5"/>
        <v>20028</v>
      </c>
      <c r="G44" s="1451">
        <f t="shared" si="5"/>
        <v>7376</v>
      </c>
      <c r="H44" s="1263">
        <f t="shared" si="5"/>
        <v>27404</v>
      </c>
      <c r="I44" s="1452">
        <f t="shared" si="0"/>
        <v>103618</v>
      </c>
      <c r="K44" s="1452">
        <v>729.78288638352717</v>
      </c>
    </row>
    <row r="45" spans="1:11" ht="21" customHeight="1" thickBot="1">
      <c r="A45" s="956" t="s">
        <v>194</v>
      </c>
      <c r="B45" s="1454">
        <f t="shared" ref="B45:F45" si="6">SUM(B29,B44)</f>
        <v>1800278</v>
      </c>
      <c r="C45" s="958">
        <f>SUM(C29,C44)</f>
        <v>36271</v>
      </c>
      <c r="D45" s="958">
        <f>SUM(D29,D44)</f>
        <v>219060</v>
      </c>
      <c r="E45" s="1266">
        <f>SUM(E29,E44)</f>
        <v>2055609</v>
      </c>
      <c r="F45" s="957">
        <f t="shared" si="6"/>
        <v>558367</v>
      </c>
      <c r="G45" s="1264">
        <f>SUM(G29,G44)</f>
        <v>80638</v>
      </c>
      <c r="H45" s="1266">
        <f t="shared" ref="H45" si="7">SUM(H29,H44)</f>
        <v>639005</v>
      </c>
      <c r="I45" s="1455">
        <f t="shared" si="0"/>
        <v>2694614</v>
      </c>
      <c r="K45" s="1455">
        <v>609.78032635332215</v>
      </c>
    </row>
    <row r="46" spans="1:11">
      <c r="D46" s="1456"/>
    </row>
    <row r="47" spans="1:11">
      <c r="A47" t="s">
        <v>564</v>
      </c>
    </row>
  </sheetData>
  <mergeCells count="2">
    <mergeCell ref="K5:K9"/>
    <mergeCell ref="I6:I7"/>
  </mergeCells>
  <phoneticPr fontId="3"/>
  <conditionalFormatting sqref="K10:K45 B10:I45">
    <cfRule type="cellIs" dxfId="4" priority="1" operator="equal">
      <formula>0</formula>
    </cfRule>
  </conditionalFormatting>
  <pageMargins left="0.59055118110236227" right="0.59055118110236227" top="0.78740157480314965" bottom="0.78740157480314965" header="0.51181102362204722" footer="0.39370078740157483"/>
  <pageSetup paperSize="9" scale="84" orientation="portrait" r:id="rId1"/>
  <headerFooter alignWithMargins="0"/>
  <ignoredErrors>
    <ignoredError sqref="H29 E29"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zoomScaleNormal="100" zoomScaleSheetLayoutView="100" workbookViewId="0">
      <selection activeCell="N12" sqref="N12"/>
    </sheetView>
  </sheetViews>
  <sheetFormatPr defaultRowHeight="14.25"/>
  <cols>
    <col min="2" max="2" width="12.625" customWidth="1"/>
    <col min="3" max="3" width="10.625" style="1459" customWidth="1"/>
    <col min="4" max="8" width="9.625" customWidth="1"/>
    <col min="9" max="9" width="1.5" customWidth="1"/>
    <col min="10" max="10" width="9.625" customWidth="1"/>
    <col min="11" max="11" width="4.5" customWidth="1"/>
  </cols>
  <sheetData>
    <row r="1" spans="1:15">
      <c r="B1" s="1406"/>
      <c r="C1" s="1406"/>
      <c r="D1" s="1406"/>
    </row>
    <row r="2" spans="1:15">
      <c r="A2" s="447" t="s">
        <v>530</v>
      </c>
      <c r="B2" s="1406"/>
      <c r="C2" s="1406"/>
      <c r="D2" s="1406"/>
      <c r="K2" s="1406"/>
    </row>
    <row r="3" spans="1:15">
      <c r="A3" s="447"/>
      <c r="B3" s="1406"/>
      <c r="C3" s="1406"/>
      <c r="D3" s="1406"/>
      <c r="K3" s="1406"/>
    </row>
    <row r="4" spans="1:15" s="1407" customFormat="1" ht="17.100000000000001" customHeight="1" thickBot="1">
      <c r="B4" s="1409"/>
      <c r="C4" s="1409"/>
      <c r="D4" s="1409"/>
      <c r="J4" s="1410"/>
    </row>
    <row r="5" spans="1:15" s="1416" customFormat="1" ht="17.100000000000001" customHeight="1" thickBot="1">
      <c r="A5" s="2003" t="s">
        <v>516</v>
      </c>
      <c r="B5" s="1460" t="s">
        <v>519</v>
      </c>
      <c r="C5" s="1422" t="s">
        <v>520</v>
      </c>
      <c r="D5" s="1461"/>
      <c r="E5" s="1461"/>
      <c r="F5" s="1461"/>
      <c r="G5" s="1462"/>
      <c r="H5" s="1463"/>
      <c r="I5" s="1464"/>
      <c r="J5" s="1998" t="s">
        <v>531</v>
      </c>
      <c r="L5" s="1417"/>
      <c r="O5" s="1417"/>
    </row>
    <row r="6" spans="1:15" s="1416" customFormat="1" ht="17.100000000000001" customHeight="1">
      <c r="A6" s="2004"/>
      <c r="B6" s="2008" t="s">
        <v>532</v>
      </c>
      <c r="C6" s="1431" t="s">
        <v>517</v>
      </c>
      <c r="D6" s="1465"/>
      <c r="E6" s="1466"/>
      <c r="F6" s="1467"/>
      <c r="G6" s="1466"/>
      <c r="H6" s="1468"/>
      <c r="I6" s="1417"/>
      <c r="J6" s="2006"/>
      <c r="L6" s="2055"/>
    </row>
    <row r="7" spans="1:15" s="1416" customFormat="1" ht="17.100000000000001" customHeight="1">
      <c r="A7" s="2004"/>
      <c r="B7" s="2009"/>
      <c r="C7" s="1431" t="s">
        <v>522</v>
      </c>
      <c r="D7" s="1465" t="s">
        <v>521</v>
      </c>
      <c r="E7" s="1469" t="s">
        <v>514</v>
      </c>
      <c r="F7" s="1430" t="s">
        <v>533</v>
      </c>
      <c r="G7" s="1417" t="s">
        <v>524</v>
      </c>
      <c r="H7" s="1470" t="s">
        <v>534</v>
      </c>
      <c r="I7" s="1417"/>
      <c r="J7" s="2006"/>
      <c r="L7" s="1417"/>
    </row>
    <row r="8" spans="1:15" s="1439" customFormat="1" ht="28.5" customHeight="1" thickBot="1">
      <c r="A8" s="2005"/>
      <c r="B8" s="1471" t="s">
        <v>535</v>
      </c>
      <c r="C8" s="1438" t="s">
        <v>536</v>
      </c>
      <c r="D8" s="1472" t="s">
        <v>527</v>
      </c>
      <c r="E8" s="1473" t="s">
        <v>28</v>
      </c>
      <c r="F8" s="1472" t="s">
        <v>93</v>
      </c>
      <c r="G8" s="1474" t="s">
        <v>27</v>
      </c>
      <c r="H8" s="1475" t="s">
        <v>537</v>
      </c>
      <c r="I8" s="1476"/>
      <c r="J8" s="2007"/>
    </row>
    <row r="9" spans="1:15" s="1407" customFormat="1" ht="21" customHeight="1">
      <c r="A9" s="859" t="s">
        <v>29</v>
      </c>
      <c r="B9" s="1448">
        <f t="shared" ref="B9:B27" si="0">SUM(E9+G9-F9-H9)</f>
        <v>555544</v>
      </c>
      <c r="C9" s="1477">
        <f>SUM(E9)+G9+D9</f>
        <v>811656</v>
      </c>
      <c r="D9" s="1478">
        <v>136438</v>
      </c>
      <c r="E9" s="909">
        <v>670614</v>
      </c>
      <c r="F9" s="1478">
        <v>119468</v>
      </c>
      <c r="G9" s="1258">
        <v>4604</v>
      </c>
      <c r="H9" s="1259">
        <v>206</v>
      </c>
      <c r="J9" s="1441">
        <v>403.51381049920286</v>
      </c>
    </row>
    <row r="10" spans="1:15" ht="21" customHeight="1">
      <c r="A10" s="875" t="s">
        <v>30</v>
      </c>
      <c r="B10" s="1443">
        <f t="shared" si="0"/>
        <v>247071</v>
      </c>
      <c r="C10" s="1479">
        <f t="shared" ref="C10:C27" si="1">SUM(E10)+G10+D10</f>
        <v>332260</v>
      </c>
      <c r="D10" s="1480">
        <v>34253</v>
      </c>
      <c r="E10" s="877">
        <v>297854</v>
      </c>
      <c r="F10" s="1480">
        <v>50816</v>
      </c>
      <c r="G10" s="1246">
        <v>153</v>
      </c>
      <c r="H10" s="1250">
        <v>120</v>
      </c>
      <c r="J10" s="1443">
        <v>439.29602328204385</v>
      </c>
    </row>
    <row r="11" spans="1:15" ht="21" customHeight="1">
      <c r="A11" s="875" t="s">
        <v>31</v>
      </c>
      <c r="B11" s="1445">
        <f t="shared" si="0"/>
        <v>126971</v>
      </c>
      <c r="C11" s="1481">
        <f t="shared" si="1"/>
        <v>164818</v>
      </c>
      <c r="D11" s="1482">
        <v>3019</v>
      </c>
      <c r="E11" s="890">
        <v>151592</v>
      </c>
      <c r="F11" s="1482">
        <v>34828</v>
      </c>
      <c r="G11" s="1252">
        <v>10207</v>
      </c>
      <c r="H11" s="1253">
        <v>0</v>
      </c>
      <c r="J11" s="1445">
        <v>478.78527886194723</v>
      </c>
    </row>
    <row r="12" spans="1:15" ht="21" customHeight="1">
      <c r="A12" s="875" t="s">
        <v>32</v>
      </c>
      <c r="B12" s="1445">
        <f t="shared" si="0"/>
        <v>66397</v>
      </c>
      <c r="C12" s="1481">
        <f t="shared" si="1"/>
        <v>95500</v>
      </c>
      <c r="D12" s="1482">
        <v>16621</v>
      </c>
      <c r="E12" s="890">
        <v>75611</v>
      </c>
      <c r="F12" s="1482">
        <v>12480</v>
      </c>
      <c r="G12" s="1252">
        <v>3268</v>
      </c>
      <c r="H12" s="1253">
        <v>2</v>
      </c>
      <c r="J12" s="1445">
        <v>478.95774662416011</v>
      </c>
    </row>
    <row r="13" spans="1:15" ht="21" customHeight="1" thickBot="1">
      <c r="A13" s="896" t="s">
        <v>33</v>
      </c>
      <c r="B13" s="1447">
        <f t="shared" si="0"/>
        <v>43121</v>
      </c>
      <c r="C13" s="1483">
        <f t="shared" si="1"/>
        <v>58158</v>
      </c>
      <c r="D13" s="1484">
        <v>0</v>
      </c>
      <c r="E13" s="898">
        <v>56816</v>
      </c>
      <c r="F13" s="1484">
        <v>15022</v>
      </c>
      <c r="G13" s="1255">
        <v>1342</v>
      </c>
      <c r="H13" s="1256">
        <v>15</v>
      </c>
      <c r="J13" s="1447">
        <v>458.41585805682001</v>
      </c>
    </row>
    <row r="14" spans="1:15" ht="21" customHeight="1">
      <c r="A14" s="859" t="s">
        <v>34</v>
      </c>
      <c r="B14" s="1448">
        <f t="shared" si="0"/>
        <v>21825</v>
      </c>
      <c r="C14" s="1477">
        <f t="shared" si="1"/>
        <v>41208</v>
      </c>
      <c r="D14" s="1478">
        <v>0</v>
      </c>
      <c r="E14" s="909">
        <v>40299</v>
      </c>
      <c r="F14" s="1478">
        <v>19235</v>
      </c>
      <c r="G14" s="1258">
        <v>909</v>
      </c>
      <c r="H14" s="1259">
        <v>148</v>
      </c>
      <c r="J14" s="1448">
        <v>346.77964453537254</v>
      </c>
    </row>
    <row r="15" spans="1:15" ht="21" customHeight="1">
      <c r="A15" s="875" t="s">
        <v>35</v>
      </c>
      <c r="B15" s="1445">
        <f t="shared" si="0"/>
        <v>69158</v>
      </c>
      <c r="C15" s="1481">
        <f t="shared" si="1"/>
        <v>98949</v>
      </c>
      <c r="D15" s="1482">
        <v>20140</v>
      </c>
      <c r="E15" s="890">
        <v>76307</v>
      </c>
      <c r="F15" s="1482">
        <v>9331</v>
      </c>
      <c r="G15" s="1252">
        <v>2502</v>
      </c>
      <c r="H15" s="1253">
        <v>320</v>
      </c>
      <c r="J15" s="1445">
        <v>427.27149696976602</v>
      </c>
    </row>
    <row r="16" spans="1:15" ht="21" customHeight="1">
      <c r="A16" s="875" t="s">
        <v>36</v>
      </c>
      <c r="B16" s="1445">
        <f t="shared" si="0"/>
        <v>37229</v>
      </c>
      <c r="C16" s="1481">
        <f t="shared" si="1"/>
        <v>50001</v>
      </c>
      <c r="D16" s="1482">
        <v>0</v>
      </c>
      <c r="E16" s="890">
        <v>48046</v>
      </c>
      <c r="F16" s="1482">
        <v>12772</v>
      </c>
      <c r="G16" s="1252">
        <v>1955</v>
      </c>
      <c r="H16" s="1253">
        <v>0</v>
      </c>
      <c r="J16" s="1445">
        <v>544.42964271631047</v>
      </c>
    </row>
    <row r="17" spans="1:10" ht="21" customHeight="1">
      <c r="A17" s="875" t="s">
        <v>37</v>
      </c>
      <c r="B17" s="1445">
        <f t="shared" si="0"/>
        <v>36805</v>
      </c>
      <c r="C17" s="1481">
        <f t="shared" si="1"/>
        <v>52572</v>
      </c>
      <c r="D17" s="1482">
        <v>0</v>
      </c>
      <c r="E17" s="890">
        <v>49840</v>
      </c>
      <c r="F17" s="1482">
        <v>14815</v>
      </c>
      <c r="G17" s="1252">
        <v>2732</v>
      </c>
      <c r="H17" s="1253">
        <v>952</v>
      </c>
      <c r="J17" s="1445">
        <v>413.10665464255612</v>
      </c>
    </row>
    <row r="18" spans="1:10" ht="21" customHeight="1" thickBot="1">
      <c r="A18" s="896" t="s">
        <v>38</v>
      </c>
      <c r="B18" s="1447">
        <f t="shared" si="0"/>
        <v>7433</v>
      </c>
      <c r="C18" s="1483">
        <f t="shared" si="1"/>
        <v>13551</v>
      </c>
      <c r="D18" s="1484">
        <v>2931</v>
      </c>
      <c r="E18" s="898">
        <v>10620</v>
      </c>
      <c r="F18" s="1484">
        <v>3187</v>
      </c>
      <c r="G18" s="1255">
        <v>0</v>
      </c>
      <c r="H18" s="1256">
        <v>0</v>
      </c>
      <c r="J18" s="1447">
        <v>341.63269911664071</v>
      </c>
    </row>
    <row r="19" spans="1:10" ht="21" customHeight="1">
      <c r="A19" s="859" t="s">
        <v>39</v>
      </c>
      <c r="B19" s="1448">
        <f t="shared" si="0"/>
        <v>6534</v>
      </c>
      <c r="C19" s="1477">
        <f t="shared" si="1"/>
        <v>11620</v>
      </c>
      <c r="D19" s="1478">
        <v>202</v>
      </c>
      <c r="E19" s="909">
        <v>10203</v>
      </c>
      <c r="F19" s="1478">
        <v>4150</v>
      </c>
      <c r="G19" s="1258">
        <v>1215</v>
      </c>
      <c r="H19" s="1259">
        <v>734</v>
      </c>
      <c r="J19" s="1448">
        <v>437.22662880135067</v>
      </c>
    </row>
    <row r="20" spans="1:10" ht="21" customHeight="1">
      <c r="A20" s="875" t="s">
        <v>40</v>
      </c>
      <c r="B20" s="1445">
        <f t="shared" si="0"/>
        <v>26964</v>
      </c>
      <c r="C20" s="1481">
        <f t="shared" si="1"/>
        <v>38332</v>
      </c>
      <c r="D20" s="1482">
        <v>292</v>
      </c>
      <c r="E20" s="890">
        <v>37645</v>
      </c>
      <c r="F20" s="1482">
        <v>11076</v>
      </c>
      <c r="G20" s="1252">
        <v>395</v>
      </c>
      <c r="H20" s="1253">
        <v>0</v>
      </c>
      <c r="J20" s="1445">
        <v>456.99386708942501</v>
      </c>
    </row>
    <row r="21" spans="1:10" ht="21" customHeight="1">
      <c r="A21" s="875" t="s">
        <v>41</v>
      </c>
      <c r="B21" s="1445">
        <f t="shared" si="0"/>
        <v>33676</v>
      </c>
      <c r="C21" s="1481">
        <f t="shared" si="1"/>
        <v>51013</v>
      </c>
      <c r="D21" s="1482">
        <v>0</v>
      </c>
      <c r="E21" s="890">
        <v>50374</v>
      </c>
      <c r="F21" s="1482">
        <v>17337</v>
      </c>
      <c r="G21" s="1252">
        <v>639</v>
      </c>
      <c r="H21" s="1253">
        <v>0</v>
      </c>
      <c r="J21" s="1445">
        <v>411.71384323001462</v>
      </c>
    </row>
    <row r="22" spans="1:10" ht="21" customHeight="1">
      <c r="A22" s="875" t="s">
        <v>42</v>
      </c>
      <c r="B22" s="1445">
        <f t="shared" si="0"/>
        <v>36588</v>
      </c>
      <c r="C22" s="1481">
        <f t="shared" si="1"/>
        <v>49747</v>
      </c>
      <c r="D22" s="1482">
        <v>0</v>
      </c>
      <c r="E22" s="890">
        <v>48056</v>
      </c>
      <c r="F22" s="1482">
        <v>12532</v>
      </c>
      <c r="G22" s="1252">
        <v>1691</v>
      </c>
      <c r="H22" s="1253">
        <v>627</v>
      </c>
      <c r="J22" s="1445">
        <v>413.05874357347523</v>
      </c>
    </row>
    <row r="23" spans="1:10" ht="21" customHeight="1" thickBot="1">
      <c r="A23" s="896" t="s">
        <v>43</v>
      </c>
      <c r="B23" s="1447">
        <f t="shared" si="0"/>
        <v>18890</v>
      </c>
      <c r="C23" s="1483">
        <f t="shared" si="1"/>
        <v>24364</v>
      </c>
      <c r="D23" s="1484">
        <v>2577</v>
      </c>
      <c r="E23" s="898">
        <v>21366</v>
      </c>
      <c r="F23" s="1484">
        <v>2846</v>
      </c>
      <c r="G23" s="1255">
        <v>421</v>
      </c>
      <c r="H23" s="1256">
        <v>51</v>
      </c>
      <c r="J23" s="1447">
        <v>510.590219588933</v>
      </c>
    </row>
    <row r="24" spans="1:10" ht="21" customHeight="1">
      <c r="A24" s="859" t="s">
        <v>44</v>
      </c>
      <c r="B24" s="1448">
        <f t="shared" si="0"/>
        <v>18184</v>
      </c>
      <c r="C24" s="1477">
        <f t="shared" si="1"/>
        <v>27978</v>
      </c>
      <c r="D24" s="1478">
        <v>0</v>
      </c>
      <c r="E24" s="909">
        <v>27978</v>
      </c>
      <c r="F24" s="1478">
        <v>9794</v>
      </c>
      <c r="G24" s="1258">
        <v>0</v>
      </c>
      <c r="H24" s="1259">
        <v>0</v>
      </c>
      <c r="J24" s="1448">
        <v>357.41624457224691</v>
      </c>
    </row>
    <row r="25" spans="1:10" ht="21" customHeight="1">
      <c r="A25" s="875" t="s">
        <v>45</v>
      </c>
      <c r="B25" s="1445">
        <f t="shared" si="0"/>
        <v>19522</v>
      </c>
      <c r="C25" s="1481">
        <f t="shared" si="1"/>
        <v>27830</v>
      </c>
      <c r="D25" s="1482">
        <v>312</v>
      </c>
      <c r="E25" s="890">
        <v>27486</v>
      </c>
      <c r="F25" s="1482">
        <v>7996</v>
      </c>
      <c r="G25" s="1252">
        <v>32</v>
      </c>
      <c r="H25" s="1253">
        <v>0</v>
      </c>
      <c r="J25" s="1445">
        <v>404.63097476849578</v>
      </c>
    </row>
    <row r="26" spans="1:10" ht="21" customHeight="1">
      <c r="A26" s="875" t="s">
        <v>46</v>
      </c>
      <c r="B26" s="1445">
        <f t="shared" si="0"/>
        <v>8000</v>
      </c>
      <c r="C26" s="1481">
        <f t="shared" si="1"/>
        <v>10941</v>
      </c>
      <c r="D26" s="1482">
        <v>0</v>
      </c>
      <c r="E26" s="890">
        <v>10516</v>
      </c>
      <c r="F26" s="1482">
        <v>2780</v>
      </c>
      <c r="G26" s="1252">
        <v>425</v>
      </c>
      <c r="H26" s="1253">
        <v>161</v>
      </c>
      <c r="J26" s="1445">
        <v>545.35477032043002</v>
      </c>
    </row>
    <row r="27" spans="1:10" ht="21" customHeight="1" thickBot="1">
      <c r="A27" s="924" t="s">
        <v>47</v>
      </c>
      <c r="B27" s="1450">
        <f t="shared" si="0"/>
        <v>13937</v>
      </c>
      <c r="C27" s="1485">
        <f t="shared" si="1"/>
        <v>18897</v>
      </c>
      <c r="D27" s="1486">
        <v>0</v>
      </c>
      <c r="E27" s="926">
        <v>18897</v>
      </c>
      <c r="F27" s="1486">
        <v>4960</v>
      </c>
      <c r="G27" s="1261">
        <v>0</v>
      </c>
      <c r="H27" s="1262">
        <v>0</v>
      </c>
      <c r="J27" s="1450">
        <v>458.20457254431756</v>
      </c>
    </row>
    <row r="28" spans="1:10" ht="21" customHeight="1" thickBot="1">
      <c r="A28" s="934" t="s">
        <v>48</v>
      </c>
      <c r="B28" s="1452">
        <f>SUM(B9:B27)</f>
        <v>1393849</v>
      </c>
      <c r="C28" s="1487">
        <f>SUM(C9:C27)</f>
        <v>1979395</v>
      </c>
      <c r="D28" s="1488">
        <f>SUM(D9:D27)</f>
        <v>216785</v>
      </c>
      <c r="E28" s="936">
        <f>SUM(E9:E27)</f>
        <v>1730120</v>
      </c>
      <c r="F28" s="1488">
        <f t="shared" ref="F28" si="2">SUM(F9:F27)</f>
        <v>365425</v>
      </c>
      <c r="G28" s="1451">
        <f>SUM(G9:G27)</f>
        <v>32490</v>
      </c>
      <c r="H28" s="1263">
        <f>SUM(H9:H27)</f>
        <v>3336</v>
      </c>
      <c r="J28" s="1452">
        <v>426.69312687385525</v>
      </c>
    </row>
    <row r="29" spans="1:10" ht="21" customHeight="1">
      <c r="A29" s="859" t="s">
        <v>49</v>
      </c>
      <c r="B29" s="1448">
        <f t="shared" ref="B29:B43" si="3">SUM(E29+G29-F29-H29)</f>
        <v>4793</v>
      </c>
      <c r="C29" s="1477">
        <f t="shared" ref="C29:C42" si="4">SUM(E29)+G29+D29</f>
        <v>8640</v>
      </c>
      <c r="D29" s="1478">
        <v>1648</v>
      </c>
      <c r="E29" s="909">
        <v>6436</v>
      </c>
      <c r="F29" s="1478">
        <v>2191</v>
      </c>
      <c r="G29" s="1258">
        <v>556</v>
      </c>
      <c r="H29" s="1259">
        <v>8</v>
      </c>
      <c r="J29" s="1448">
        <v>417.78838882997894</v>
      </c>
    </row>
    <row r="30" spans="1:10" ht="21" customHeight="1">
      <c r="A30" s="875" t="s">
        <v>50</v>
      </c>
      <c r="B30" s="1445">
        <f t="shared" si="3"/>
        <v>7855</v>
      </c>
      <c r="C30" s="1481">
        <f t="shared" si="4"/>
        <v>10266</v>
      </c>
      <c r="D30" s="1482">
        <v>0</v>
      </c>
      <c r="E30" s="890">
        <v>9839</v>
      </c>
      <c r="F30" s="1482">
        <v>2234</v>
      </c>
      <c r="G30" s="1252">
        <v>427</v>
      </c>
      <c r="H30" s="1253">
        <v>177</v>
      </c>
      <c r="J30" s="1445">
        <v>442.52735796519664</v>
      </c>
    </row>
    <row r="31" spans="1:10" ht="21" customHeight="1">
      <c r="A31" s="875" t="s">
        <v>51</v>
      </c>
      <c r="B31" s="1445">
        <f t="shared" si="3"/>
        <v>6035</v>
      </c>
      <c r="C31" s="1481">
        <f t="shared" si="4"/>
        <v>8506</v>
      </c>
      <c r="D31" s="1482">
        <v>184</v>
      </c>
      <c r="E31" s="890">
        <v>8042</v>
      </c>
      <c r="F31" s="1482">
        <v>2160</v>
      </c>
      <c r="G31" s="1252">
        <v>280</v>
      </c>
      <c r="H31" s="1253">
        <v>127</v>
      </c>
      <c r="J31" s="1445">
        <v>527.35771936792219</v>
      </c>
    </row>
    <row r="32" spans="1:10" ht="21" customHeight="1" thickBot="1">
      <c r="A32" s="896" t="s">
        <v>52</v>
      </c>
      <c r="B32" s="1450">
        <f t="shared" si="3"/>
        <v>4965</v>
      </c>
      <c r="C32" s="1483">
        <f t="shared" si="4"/>
        <v>7161</v>
      </c>
      <c r="D32" s="1486">
        <v>0</v>
      </c>
      <c r="E32" s="926">
        <v>6848</v>
      </c>
      <c r="F32" s="1486">
        <v>2120</v>
      </c>
      <c r="G32" s="1261">
        <v>313</v>
      </c>
      <c r="H32" s="1262">
        <v>76</v>
      </c>
      <c r="J32" s="1450">
        <v>501.57594859983027</v>
      </c>
    </row>
    <row r="33" spans="1:10" ht="21" customHeight="1">
      <c r="A33" s="859" t="s">
        <v>53</v>
      </c>
      <c r="B33" s="1441">
        <f t="shared" si="3"/>
        <v>1833</v>
      </c>
      <c r="C33" s="1477">
        <f t="shared" si="4"/>
        <v>2264</v>
      </c>
      <c r="D33" s="1489">
        <v>0</v>
      </c>
      <c r="E33" s="861">
        <v>2222</v>
      </c>
      <c r="F33" s="1489">
        <v>431</v>
      </c>
      <c r="G33" s="1245">
        <v>42</v>
      </c>
      <c r="H33" s="1248">
        <v>0</v>
      </c>
      <c r="J33" s="1441">
        <v>551.98041418104833</v>
      </c>
    </row>
    <row r="34" spans="1:10" ht="21" customHeight="1">
      <c r="A34" s="875" t="s">
        <v>54</v>
      </c>
      <c r="B34" s="1445">
        <f t="shared" si="3"/>
        <v>3281</v>
      </c>
      <c r="C34" s="1481">
        <f t="shared" si="4"/>
        <v>4315</v>
      </c>
      <c r="D34" s="1482">
        <v>15</v>
      </c>
      <c r="E34" s="890">
        <v>4236</v>
      </c>
      <c r="F34" s="1482">
        <v>1019</v>
      </c>
      <c r="G34" s="1252">
        <v>64</v>
      </c>
      <c r="H34" s="1253">
        <v>0</v>
      </c>
      <c r="J34" s="1445">
        <v>522.04199406994655</v>
      </c>
    </row>
    <row r="35" spans="1:10" ht="21" customHeight="1">
      <c r="A35" s="875" t="s">
        <v>55</v>
      </c>
      <c r="B35" s="1445">
        <f t="shared" si="3"/>
        <v>2167</v>
      </c>
      <c r="C35" s="1481">
        <f t="shared" si="4"/>
        <v>2827</v>
      </c>
      <c r="D35" s="1482">
        <v>14</v>
      </c>
      <c r="E35" s="890">
        <v>2784</v>
      </c>
      <c r="F35" s="1482">
        <v>646</v>
      </c>
      <c r="G35" s="1252">
        <v>29</v>
      </c>
      <c r="H35" s="1253">
        <v>0</v>
      </c>
      <c r="J35" s="1445">
        <v>566.66854074352034</v>
      </c>
    </row>
    <row r="36" spans="1:10" ht="21" customHeight="1">
      <c r="A36" s="875" t="s">
        <v>56</v>
      </c>
      <c r="B36" s="1445">
        <f t="shared" si="3"/>
        <v>2071</v>
      </c>
      <c r="C36" s="1481">
        <f t="shared" si="4"/>
        <v>2651</v>
      </c>
      <c r="D36" s="1482">
        <v>18</v>
      </c>
      <c r="E36" s="890">
        <v>2619</v>
      </c>
      <c r="F36" s="1482">
        <v>562</v>
      </c>
      <c r="G36" s="1252">
        <v>14</v>
      </c>
      <c r="H36" s="1253">
        <v>0</v>
      </c>
      <c r="J36" s="1445">
        <v>605.0946574319853</v>
      </c>
    </row>
    <row r="37" spans="1:10" ht="21" customHeight="1" thickBot="1">
      <c r="A37" s="896" t="s">
        <v>57</v>
      </c>
      <c r="B37" s="1447">
        <f t="shared" si="3"/>
        <v>3000</v>
      </c>
      <c r="C37" s="1483">
        <f t="shared" si="4"/>
        <v>4317</v>
      </c>
      <c r="D37" s="1484">
        <v>5</v>
      </c>
      <c r="E37" s="898">
        <v>4204</v>
      </c>
      <c r="F37" s="1484">
        <v>1221</v>
      </c>
      <c r="G37" s="1255">
        <v>108</v>
      </c>
      <c r="H37" s="1256">
        <v>91</v>
      </c>
      <c r="J37" s="1447">
        <v>440.06950164329288</v>
      </c>
    </row>
    <row r="38" spans="1:10" ht="21" customHeight="1">
      <c r="A38" s="859" t="s">
        <v>58</v>
      </c>
      <c r="B38" s="1448">
        <f t="shared" si="3"/>
        <v>3100</v>
      </c>
      <c r="C38" s="1477">
        <f t="shared" si="4"/>
        <v>3639</v>
      </c>
      <c r="D38" s="1478">
        <v>0</v>
      </c>
      <c r="E38" s="909">
        <v>3639</v>
      </c>
      <c r="F38" s="1478">
        <v>539</v>
      </c>
      <c r="G38" s="1258">
        <v>0</v>
      </c>
      <c r="H38" s="1259">
        <v>0</v>
      </c>
      <c r="J38" s="1448">
        <v>773.65191154413446</v>
      </c>
    </row>
    <row r="39" spans="1:10" ht="21" customHeight="1">
      <c r="A39" s="875" t="s">
        <v>59</v>
      </c>
      <c r="B39" s="1445">
        <f t="shared" si="3"/>
        <v>1946</v>
      </c>
      <c r="C39" s="1481">
        <f t="shared" si="4"/>
        <v>2228</v>
      </c>
      <c r="D39" s="1482">
        <v>14</v>
      </c>
      <c r="E39" s="890">
        <v>2095</v>
      </c>
      <c r="F39" s="1482">
        <v>265</v>
      </c>
      <c r="G39" s="1252">
        <v>119</v>
      </c>
      <c r="H39" s="1253">
        <v>3</v>
      </c>
      <c r="J39" s="1445">
        <v>818.8460834457178</v>
      </c>
    </row>
    <row r="40" spans="1:10" ht="21" customHeight="1">
      <c r="A40" s="875" t="s">
        <v>60</v>
      </c>
      <c r="B40" s="1445">
        <f t="shared" si="3"/>
        <v>7072</v>
      </c>
      <c r="C40" s="1481">
        <f t="shared" si="4"/>
        <v>8013</v>
      </c>
      <c r="D40" s="1482">
        <v>20</v>
      </c>
      <c r="E40" s="890">
        <v>7478</v>
      </c>
      <c r="F40" s="1482">
        <v>899</v>
      </c>
      <c r="G40" s="1252">
        <v>515</v>
      </c>
      <c r="H40" s="1253">
        <v>22</v>
      </c>
      <c r="J40" s="1445">
        <v>847.75070950572854</v>
      </c>
    </row>
    <row r="41" spans="1:10" ht="21" customHeight="1">
      <c r="A41" s="875" t="s">
        <v>61</v>
      </c>
      <c r="B41" s="1445">
        <f t="shared" si="3"/>
        <v>7243</v>
      </c>
      <c r="C41" s="1481">
        <f t="shared" si="4"/>
        <v>10584</v>
      </c>
      <c r="D41" s="1482">
        <v>357</v>
      </c>
      <c r="E41" s="890">
        <v>8918</v>
      </c>
      <c r="F41" s="1482">
        <v>2499</v>
      </c>
      <c r="G41" s="1252">
        <v>1309</v>
      </c>
      <c r="H41" s="1253">
        <v>485</v>
      </c>
      <c r="J41" s="1445">
        <v>503.49730073171514</v>
      </c>
    </row>
    <row r="42" spans="1:10" ht="21" customHeight="1" thickBot="1">
      <c r="A42" s="896" t="s">
        <v>62</v>
      </c>
      <c r="B42" s="1447">
        <f t="shared" si="3"/>
        <v>552</v>
      </c>
      <c r="C42" s="1481">
        <f t="shared" si="4"/>
        <v>803</v>
      </c>
      <c r="D42" s="1484">
        <v>0</v>
      </c>
      <c r="E42" s="898">
        <v>798</v>
      </c>
      <c r="F42" s="1484">
        <v>251</v>
      </c>
      <c r="G42" s="1255">
        <v>5</v>
      </c>
      <c r="H42" s="1256">
        <v>0</v>
      </c>
      <c r="J42" s="1447">
        <v>507.3226323794994</v>
      </c>
    </row>
    <row r="43" spans="1:10" ht="21" customHeight="1" thickBot="1">
      <c r="A43" s="934" t="s">
        <v>83</v>
      </c>
      <c r="B43" s="1452">
        <f t="shared" si="3"/>
        <v>55913</v>
      </c>
      <c r="C43" s="1487">
        <f>SUM(C29:C42)</f>
        <v>76214</v>
      </c>
      <c r="D43" s="1488">
        <f>SUM(D29:D42)</f>
        <v>2275</v>
      </c>
      <c r="E43" s="936">
        <f>SUM(E29:E42)</f>
        <v>70158</v>
      </c>
      <c r="F43" s="1488">
        <f t="shared" ref="F43:H43" si="5">SUM(F29:F42)</f>
        <v>17037</v>
      </c>
      <c r="G43" s="1451">
        <f t="shared" si="5"/>
        <v>3781</v>
      </c>
      <c r="H43" s="1263">
        <f t="shared" si="5"/>
        <v>989</v>
      </c>
      <c r="J43" s="1452">
        <v>535.39179844073476</v>
      </c>
    </row>
    <row r="44" spans="1:10" ht="21" customHeight="1" thickBot="1">
      <c r="A44" s="956" t="s">
        <v>194</v>
      </c>
      <c r="B44" s="1455">
        <f>SUM(B28,B43)</f>
        <v>1449762</v>
      </c>
      <c r="C44" s="1490">
        <f>SUM(C28,C43)</f>
        <v>2055609</v>
      </c>
      <c r="D44" s="1491">
        <f>SUM(D28,D43)</f>
        <v>219060</v>
      </c>
      <c r="E44" s="958">
        <f t="shared" ref="E44:F44" si="6">SUM(E28,E43)</f>
        <v>1800278</v>
      </c>
      <c r="F44" s="1491">
        <f t="shared" si="6"/>
        <v>382462</v>
      </c>
      <c r="G44" s="1264">
        <f>SUM(G28,G43)</f>
        <v>36271</v>
      </c>
      <c r="H44" s="1266">
        <f>SUM(H28,H43)</f>
        <v>4325</v>
      </c>
      <c r="J44" s="1455">
        <v>430.06055407163763</v>
      </c>
    </row>
    <row r="45" spans="1:10">
      <c r="A45" s="661" t="s">
        <v>538</v>
      </c>
      <c r="B45" s="1456"/>
      <c r="C45" s="1406"/>
      <c r="D45" s="1456"/>
    </row>
    <row r="46" spans="1:10">
      <c r="A46" s="1492" t="s">
        <v>539</v>
      </c>
      <c r="B46" s="1458"/>
      <c r="C46" s="1458"/>
      <c r="D46" s="1458"/>
      <c r="E46" s="1457"/>
      <c r="F46" s="1457"/>
      <c r="G46" s="1457"/>
      <c r="H46" s="1457"/>
    </row>
    <row r="47" spans="1:10" s="1457" customFormat="1">
      <c r="A47"/>
      <c r="B47" s="1406"/>
      <c r="C47" s="1406"/>
      <c r="D47" s="1406"/>
      <c r="E47"/>
      <c r="F47"/>
      <c r="G47"/>
      <c r="H47"/>
    </row>
    <row r="48" spans="1:10">
      <c r="B48" s="1406"/>
      <c r="C48" s="1406"/>
      <c r="D48" s="1406"/>
    </row>
    <row r="49" spans="2:4">
      <c r="B49" s="1406"/>
      <c r="C49" s="1406"/>
      <c r="D49" s="1406"/>
    </row>
    <row r="50" spans="2:4">
      <c r="B50" s="1406"/>
      <c r="C50" s="1406"/>
      <c r="D50" s="1406"/>
    </row>
    <row r="51" spans="2:4">
      <c r="B51" s="1406"/>
      <c r="C51" s="1406"/>
      <c r="D51" s="1406"/>
    </row>
    <row r="52" spans="2:4">
      <c r="B52" s="1406"/>
      <c r="C52" s="1406"/>
      <c r="D52" s="1406"/>
    </row>
    <row r="53" spans="2:4">
      <c r="B53" s="1406"/>
      <c r="C53" s="1406"/>
      <c r="D53" s="1406"/>
    </row>
    <row r="54" spans="2:4">
      <c r="B54" s="1406"/>
      <c r="C54" s="1406"/>
      <c r="D54" s="1406"/>
    </row>
    <row r="55" spans="2:4">
      <c r="B55" s="1406"/>
      <c r="C55" s="1406"/>
      <c r="D55" s="1406"/>
    </row>
    <row r="56" spans="2:4">
      <c r="B56" s="1406"/>
      <c r="C56" s="1406"/>
      <c r="D56" s="1406"/>
    </row>
    <row r="57" spans="2:4">
      <c r="B57" s="1406"/>
      <c r="C57" s="1406"/>
      <c r="D57" s="1406"/>
    </row>
    <row r="58" spans="2:4">
      <c r="B58" s="1406"/>
      <c r="C58" s="1406"/>
      <c r="D58" s="1406"/>
    </row>
    <row r="59" spans="2:4">
      <c r="B59" s="1406"/>
      <c r="C59" s="1406"/>
      <c r="D59" s="1406"/>
    </row>
    <row r="60" spans="2:4">
      <c r="B60" s="1406"/>
      <c r="C60" s="1406"/>
      <c r="D60" s="1406"/>
    </row>
    <row r="61" spans="2:4">
      <c r="B61" s="1406"/>
      <c r="C61" s="1406"/>
      <c r="D61" s="1406"/>
    </row>
    <row r="62" spans="2:4">
      <c r="B62" s="1406"/>
      <c r="C62" s="1406"/>
      <c r="D62" s="1406"/>
    </row>
    <row r="63" spans="2:4">
      <c r="B63" s="1406"/>
      <c r="C63" s="1406"/>
      <c r="D63" s="1406"/>
    </row>
    <row r="64" spans="2:4">
      <c r="B64" s="1406"/>
      <c r="C64" s="1406"/>
      <c r="D64" s="1406"/>
    </row>
  </sheetData>
  <mergeCells count="3">
    <mergeCell ref="A5:A8"/>
    <mergeCell ref="J5:J8"/>
    <mergeCell ref="B6:B7"/>
  </mergeCells>
  <phoneticPr fontId="3"/>
  <conditionalFormatting sqref="J9:J44 B9:H44">
    <cfRule type="cellIs" dxfId="3" priority="2" operator="equal">
      <formula>0</formula>
    </cfRule>
  </conditionalFormatting>
  <conditionalFormatting sqref="A45">
    <cfRule type="cellIs" dxfId="2" priority="1" operator="lessThanOrEqual">
      <formula>0</formula>
    </cfRule>
  </conditionalFormatting>
  <pageMargins left="0.59055118110236227" right="0.59055118110236227" top="0.78740157480314965" bottom="0.78740157480314965" header="0.51181102362204722" footer="0.39370078740157483"/>
  <pageSetup paperSize="9" scale="84" orientation="portrait" r:id="rId1"/>
  <headerFooter alignWithMargins="0"/>
  <ignoredErrors>
    <ignoredError sqref="B28"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zoomScaleNormal="100" zoomScaleSheetLayoutView="100" workbookViewId="0">
      <pane xSplit="1" ySplit="7" topLeftCell="B8" activePane="bottomRight" state="frozen"/>
      <selection activeCell="R24" sqref="R24"/>
      <selection pane="topRight" activeCell="R24" sqref="R24"/>
      <selection pane="bottomLeft" activeCell="R24" sqref="R24"/>
      <selection pane="bottomRight" activeCell="E38" sqref="E38"/>
    </sheetView>
  </sheetViews>
  <sheetFormatPr defaultColWidth="9" defaultRowHeight="16.5" customHeight="1"/>
  <cols>
    <col min="1" max="1" width="14.5" style="528" customWidth="1"/>
    <col min="2" max="2" width="8.625" style="444" customWidth="1"/>
    <col min="3" max="3" width="7.875" style="444" customWidth="1"/>
    <col min="4" max="4" width="8.625" style="444" customWidth="1"/>
    <col min="5" max="5" width="7.875" style="444" customWidth="1"/>
    <col min="6" max="6" width="9.125" style="444" customWidth="1"/>
    <col min="7" max="7" width="8.625" style="444" customWidth="1"/>
    <col min="8" max="8" width="7.875" style="444" customWidth="1"/>
    <col min="9" max="9" width="11.125" style="444" customWidth="1"/>
    <col min="10" max="10" width="11.625" style="444" customWidth="1"/>
    <col min="11" max="11" width="3.375" style="444" customWidth="1"/>
    <col min="12" max="16384" width="9" style="444"/>
  </cols>
  <sheetData>
    <row r="1" spans="1:9" ht="16.5" customHeight="1">
      <c r="A1" s="1493" t="s">
        <v>540</v>
      </c>
    </row>
    <row r="2" spans="1:9" ht="9" customHeight="1">
      <c r="A2" s="442"/>
      <c r="G2" s="452"/>
    </row>
    <row r="3" spans="1:9" s="452" customFormat="1" ht="16.5" customHeight="1" thickBot="1">
      <c r="A3" s="1095"/>
      <c r="I3" s="1494" t="s">
        <v>391</v>
      </c>
    </row>
    <row r="4" spans="1:9" s="1573" customFormat="1" ht="16.5" customHeight="1" thickBot="1">
      <c r="A4" s="2010" t="s">
        <v>317</v>
      </c>
      <c r="B4" s="1495"/>
      <c r="C4" s="1496"/>
      <c r="D4" s="1497"/>
      <c r="E4" s="1497"/>
      <c r="F4" s="1496"/>
      <c r="G4" s="1497"/>
      <c r="H4" s="1497"/>
      <c r="I4" s="1498"/>
    </row>
    <row r="5" spans="1:9" s="1573" customFormat="1" ht="16.5" customHeight="1">
      <c r="A5" s="2011"/>
      <c r="B5" s="1499" t="s">
        <v>519</v>
      </c>
      <c r="C5" s="1500" t="s">
        <v>541</v>
      </c>
      <c r="D5" s="1501"/>
      <c r="E5" s="1501"/>
      <c r="F5" s="1500" t="s">
        <v>523</v>
      </c>
      <c r="G5" s="1501"/>
      <c r="H5" s="1501"/>
      <c r="I5" s="2013" t="s">
        <v>542</v>
      </c>
    </row>
    <row r="6" spans="1:9" s="1573" customFormat="1" ht="16.5" customHeight="1">
      <c r="A6" s="2011"/>
      <c r="B6" s="2015" t="s">
        <v>543</v>
      </c>
      <c r="C6" s="2016" t="s">
        <v>544</v>
      </c>
      <c r="D6" s="1502" t="s">
        <v>545</v>
      </c>
      <c r="E6" s="1503" t="s">
        <v>546</v>
      </c>
      <c r="F6" s="2016" t="s">
        <v>547</v>
      </c>
      <c r="G6" s="1502" t="s">
        <v>548</v>
      </c>
      <c r="H6" s="1503" t="s">
        <v>549</v>
      </c>
      <c r="I6" s="2014"/>
    </row>
    <row r="7" spans="1:9" s="1573" customFormat="1" ht="16.5" customHeight="1" thickBot="1">
      <c r="A7" s="2012"/>
      <c r="B7" s="2012"/>
      <c r="C7" s="2017"/>
      <c r="D7" s="1504" t="s">
        <v>550</v>
      </c>
      <c r="E7" s="858" t="s">
        <v>270</v>
      </c>
      <c r="F7" s="2017"/>
      <c r="G7" s="1504" t="s">
        <v>550</v>
      </c>
      <c r="H7" s="858" t="s">
        <v>270</v>
      </c>
      <c r="I7" s="1505" t="s">
        <v>551</v>
      </c>
    </row>
    <row r="8" spans="1:9" s="661" customFormat="1" ht="16.5" customHeight="1">
      <c r="A8" s="859" t="s">
        <v>29</v>
      </c>
      <c r="B8" s="1506">
        <v>913084</v>
      </c>
      <c r="C8" s="1507">
        <f>SUM(D8:E8)</f>
        <v>0</v>
      </c>
      <c r="D8" s="1508">
        <v>0</v>
      </c>
      <c r="E8" s="1509">
        <v>0</v>
      </c>
      <c r="F8" s="1507">
        <f>SUM(G8:H8)</f>
        <v>776712</v>
      </c>
      <c r="G8" s="1508">
        <v>534557</v>
      </c>
      <c r="H8" s="1509">
        <v>242155</v>
      </c>
      <c r="I8" s="1509">
        <f>D8+G8</f>
        <v>534557</v>
      </c>
    </row>
    <row r="9" spans="1:9" s="661" customFormat="1" ht="16.5" customHeight="1">
      <c r="A9" s="875" t="s">
        <v>30</v>
      </c>
      <c r="B9" s="1510">
        <v>385841</v>
      </c>
      <c r="C9" s="1507">
        <f t="shared" ref="C9:C41" si="0">SUM(D9:E9)</f>
        <v>322510</v>
      </c>
      <c r="D9" s="1511">
        <v>234523</v>
      </c>
      <c r="E9" s="1512">
        <v>87987</v>
      </c>
      <c r="F9" s="1507">
        <f t="shared" ref="F9:F26" si="1">SUM(G9:H9)</f>
        <v>0</v>
      </c>
      <c r="G9" s="1511">
        <v>0</v>
      </c>
      <c r="H9" s="1512">
        <v>0</v>
      </c>
      <c r="I9" s="1512">
        <f>D9+G9</f>
        <v>234523</v>
      </c>
    </row>
    <row r="10" spans="1:9" s="661" customFormat="1" ht="16.5" customHeight="1">
      <c r="A10" s="875" t="s">
        <v>31</v>
      </c>
      <c r="B10" s="1510">
        <v>203831</v>
      </c>
      <c r="C10" s="1507">
        <f t="shared" si="0"/>
        <v>115236</v>
      </c>
      <c r="D10" s="1511">
        <v>115236</v>
      </c>
      <c r="E10" s="1512">
        <v>0</v>
      </c>
      <c r="F10" s="1507">
        <f t="shared" si="1"/>
        <v>52239</v>
      </c>
      <c r="G10" s="1511">
        <v>0</v>
      </c>
      <c r="H10" s="1512">
        <v>52239</v>
      </c>
      <c r="I10" s="1512">
        <f t="shared" ref="I10:I26" si="2">D10+G10</f>
        <v>115236</v>
      </c>
    </row>
    <row r="11" spans="1:9" s="661" customFormat="1" ht="16.5" customHeight="1">
      <c r="A11" s="875" t="s">
        <v>32</v>
      </c>
      <c r="B11" s="1510">
        <v>94639</v>
      </c>
      <c r="C11" s="1507">
        <f t="shared" si="0"/>
        <v>0</v>
      </c>
      <c r="D11" s="1511">
        <v>0</v>
      </c>
      <c r="E11" s="1512">
        <v>0</v>
      </c>
      <c r="F11" s="1507">
        <f>SUM(G11:H11)</f>
        <v>80282</v>
      </c>
      <c r="G11" s="1511">
        <v>61254</v>
      </c>
      <c r="H11" s="1512">
        <v>19028</v>
      </c>
      <c r="I11" s="1512">
        <f t="shared" si="2"/>
        <v>61254</v>
      </c>
    </row>
    <row r="12" spans="1:9" s="661" customFormat="1" ht="16.5" customHeight="1" thickBot="1">
      <c r="A12" s="896" t="s">
        <v>33</v>
      </c>
      <c r="B12" s="1513">
        <v>72143</v>
      </c>
      <c r="C12" s="1514">
        <f t="shared" si="0"/>
        <v>0</v>
      </c>
      <c r="D12" s="1515">
        <v>0</v>
      </c>
      <c r="E12" s="1516">
        <v>0</v>
      </c>
      <c r="F12" s="1514">
        <f t="shared" si="1"/>
        <v>54730</v>
      </c>
      <c r="G12" s="1515">
        <v>39403</v>
      </c>
      <c r="H12" s="1516">
        <v>15327</v>
      </c>
      <c r="I12" s="1516">
        <f t="shared" si="2"/>
        <v>39403</v>
      </c>
    </row>
    <row r="13" spans="1:9" s="661" customFormat="1" ht="16.5" customHeight="1">
      <c r="A13" s="859" t="s">
        <v>34</v>
      </c>
      <c r="B13" s="1506">
        <v>48104</v>
      </c>
      <c r="C13" s="1517">
        <f t="shared" si="0"/>
        <v>0</v>
      </c>
      <c r="D13" s="1518">
        <v>0</v>
      </c>
      <c r="E13" s="1519">
        <v>0</v>
      </c>
      <c r="F13" s="1517">
        <f t="shared" si="1"/>
        <v>21147</v>
      </c>
      <c r="G13" s="1518">
        <v>19340</v>
      </c>
      <c r="H13" s="1519">
        <v>1807</v>
      </c>
      <c r="I13" s="1509">
        <f t="shared" si="2"/>
        <v>19340</v>
      </c>
    </row>
    <row r="14" spans="1:9" s="661" customFormat="1" ht="16.5" customHeight="1">
      <c r="A14" s="875" t="s">
        <v>35</v>
      </c>
      <c r="B14" s="1510">
        <v>102770</v>
      </c>
      <c r="C14" s="1520">
        <f t="shared" si="0"/>
        <v>0</v>
      </c>
      <c r="D14" s="1511">
        <v>0</v>
      </c>
      <c r="E14" s="1512">
        <v>0</v>
      </c>
      <c r="F14" s="1520">
        <f t="shared" si="1"/>
        <v>83452</v>
      </c>
      <c r="G14" s="1511">
        <v>56989</v>
      </c>
      <c r="H14" s="1512">
        <v>26463</v>
      </c>
      <c r="I14" s="1512">
        <f t="shared" si="2"/>
        <v>56989</v>
      </c>
    </row>
    <row r="15" spans="1:9" s="661" customFormat="1" ht="16.5" customHeight="1">
      <c r="A15" s="875" t="s">
        <v>36</v>
      </c>
      <c r="B15" s="1510">
        <v>60777</v>
      </c>
      <c r="C15" s="1520">
        <f t="shared" si="0"/>
        <v>0</v>
      </c>
      <c r="D15" s="1511">
        <v>0</v>
      </c>
      <c r="E15" s="1512">
        <v>0</v>
      </c>
      <c r="F15" s="1520">
        <f t="shared" si="1"/>
        <v>45128</v>
      </c>
      <c r="G15" s="1511">
        <v>32475</v>
      </c>
      <c r="H15" s="1512">
        <v>12653</v>
      </c>
      <c r="I15" s="1512">
        <f t="shared" si="2"/>
        <v>32475</v>
      </c>
    </row>
    <row r="16" spans="1:9" s="661" customFormat="1" ht="16.5" customHeight="1">
      <c r="A16" s="875" t="s">
        <v>37</v>
      </c>
      <c r="B16" s="1510">
        <v>59757</v>
      </c>
      <c r="C16" s="1507">
        <f t="shared" si="0"/>
        <v>0</v>
      </c>
      <c r="D16" s="1511">
        <v>0</v>
      </c>
      <c r="E16" s="1512">
        <v>0</v>
      </c>
      <c r="F16" s="1507">
        <f t="shared" si="1"/>
        <v>42534</v>
      </c>
      <c r="G16" s="1511">
        <v>32782</v>
      </c>
      <c r="H16" s="1512">
        <v>9752</v>
      </c>
      <c r="I16" s="1512">
        <f t="shared" si="2"/>
        <v>32782</v>
      </c>
    </row>
    <row r="17" spans="1:9" s="661" customFormat="1" ht="16.5" customHeight="1" thickBot="1">
      <c r="A17" s="896" t="s">
        <v>38</v>
      </c>
      <c r="B17" s="1513">
        <v>12537</v>
      </c>
      <c r="C17" s="1521">
        <f t="shared" si="0"/>
        <v>0</v>
      </c>
      <c r="D17" s="1515">
        <v>0</v>
      </c>
      <c r="E17" s="1516">
        <v>0</v>
      </c>
      <c r="F17" s="1521">
        <f t="shared" si="1"/>
        <v>8900</v>
      </c>
      <c r="G17" s="1515">
        <v>6998</v>
      </c>
      <c r="H17" s="1516">
        <v>1902</v>
      </c>
      <c r="I17" s="1516">
        <f t="shared" si="2"/>
        <v>6998</v>
      </c>
    </row>
    <row r="18" spans="1:9" s="661" customFormat="1" ht="16.5" customHeight="1">
      <c r="A18" s="859" t="s">
        <v>39</v>
      </c>
      <c r="B18" s="1506">
        <v>12843</v>
      </c>
      <c r="C18" s="1522">
        <f t="shared" si="0"/>
        <v>0</v>
      </c>
      <c r="D18" s="1518">
        <v>0</v>
      </c>
      <c r="E18" s="1519">
        <v>0</v>
      </c>
      <c r="F18" s="1522">
        <f t="shared" si="1"/>
        <v>8359</v>
      </c>
      <c r="G18" s="1518">
        <v>5766</v>
      </c>
      <c r="H18" s="1519">
        <v>2593</v>
      </c>
      <c r="I18" s="1509">
        <f t="shared" si="2"/>
        <v>5766</v>
      </c>
    </row>
    <row r="19" spans="1:9" s="661" customFormat="1" ht="16.5" customHeight="1">
      <c r="A19" s="875" t="s">
        <v>40</v>
      </c>
      <c r="B19" s="1510">
        <v>45693</v>
      </c>
      <c r="C19" s="1520">
        <f t="shared" si="0"/>
        <v>0</v>
      </c>
      <c r="D19" s="1511">
        <v>0</v>
      </c>
      <c r="E19" s="1512">
        <v>0</v>
      </c>
      <c r="F19" s="1520">
        <f t="shared" si="1"/>
        <v>32797</v>
      </c>
      <c r="G19" s="1511">
        <v>24749</v>
      </c>
      <c r="H19" s="1512">
        <v>8048</v>
      </c>
      <c r="I19" s="1512">
        <f t="shared" si="2"/>
        <v>24749</v>
      </c>
    </row>
    <row r="20" spans="1:9" s="661" customFormat="1" ht="16.5" customHeight="1">
      <c r="A20" s="875" t="s">
        <v>41</v>
      </c>
      <c r="B20" s="1510">
        <v>65710</v>
      </c>
      <c r="C20" s="1520">
        <f t="shared" si="0"/>
        <v>0</v>
      </c>
      <c r="D20" s="1511">
        <v>0</v>
      </c>
      <c r="E20" s="1512">
        <v>0</v>
      </c>
      <c r="F20" s="1520">
        <f t="shared" si="1"/>
        <v>47690</v>
      </c>
      <c r="G20" s="1511">
        <v>32354</v>
      </c>
      <c r="H20" s="1512">
        <v>15336</v>
      </c>
      <c r="I20" s="1512">
        <f t="shared" si="2"/>
        <v>32354</v>
      </c>
    </row>
    <row r="21" spans="1:9" s="661" customFormat="1" ht="16.5" customHeight="1">
      <c r="A21" s="875" t="s">
        <v>42</v>
      </c>
      <c r="B21" s="1510">
        <v>61446</v>
      </c>
      <c r="C21" s="1520">
        <f t="shared" si="0"/>
        <v>0</v>
      </c>
      <c r="D21" s="1511">
        <v>0</v>
      </c>
      <c r="E21" s="1512">
        <v>0</v>
      </c>
      <c r="F21" s="1520">
        <f t="shared" si="1"/>
        <v>46178</v>
      </c>
      <c r="G21" s="1511">
        <v>32788</v>
      </c>
      <c r="H21" s="1512">
        <v>13390</v>
      </c>
      <c r="I21" s="1512">
        <f t="shared" si="2"/>
        <v>32788</v>
      </c>
    </row>
    <row r="22" spans="1:9" s="661" customFormat="1" ht="16.5" customHeight="1" thickBot="1">
      <c r="A22" s="896" t="s">
        <v>43</v>
      </c>
      <c r="B22" s="1513">
        <v>26129</v>
      </c>
      <c r="C22" s="1514">
        <f t="shared" si="0"/>
        <v>0</v>
      </c>
      <c r="D22" s="1515">
        <v>0</v>
      </c>
      <c r="E22" s="1516">
        <v>0</v>
      </c>
      <c r="F22" s="1514">
        <f t="shared" si="1"/>
        <v>22282</v>
      </c>
      <c r="G22" s="1515">
        <v>17519</v>
      </c>
      <c r="H22" s="1516">
        <v>4763</v>
      </c>
      <c r="I22" s="1516">
        <f t="shared" si="2"/>
        <v>17519</v>
      </c>
    </row>
    <row r="23" spans="1:9" s="661" customFormat="1" ht="16.5" customHeight="1">
      <c r="A23" s="859" t="s">
        <v>44</v>
      </c>
      <c r="B23" s="1506">
        <v>36287</v>
      </c>
      <c r="C23" s="1523">
        <f t="shared" si="0"/>
        <v>0</v>
      </c>
      <c r="D23" s="1518">
        <v>0</v>
      </c>
      <c r="E23" s="1519">
        <v>0</v>
      </c>
      <c r="F23" s="1523">
        <f t="shared" si="1"/>
        <v>25325</v>
      </c>
      <c r="G23" s="1518">
        <v>17016</v>
      </c>
      <c r="H23" s="1519">
        <v>8309</v>
      </c>
      <c r="I23" s="1509">
        <f t="shared" si="2"/>
        <v>17016</v>
      </c>
    </row>
    <row r="24" spans="1:9" s="661" customFormat="1" ht="16.5" customHeight="1">
      <c r="A24" s="875" t="s">
        <v>45</v>
      </c>
      <c r="B24" s="1510">
        <v>32371</v>
      </c>
      <c r="C24" s="1507">
        <f t="shared" si="0"/>
        <v>0</v>
      </c>
      <c r="D24" s="1511">
        <v>0</v>
      </c>
      <c r="E24" s="1512">
        <v>0</v>
      </c>
      <c r="F24" s="1507">
        <f t="shared" si="1"/>
        <v>23745</v>
      </c>
      <c r="G24" s="1511">
        <v>18860</v>
      </c>
      <c r="H24" s="1512">
        <v>4885</v>
      </c>
      <c r="I24" s="1512">
        <f t="shared" si="2"/>
        <v>18860</v>
      </c>
    </row>
    <row r="25" spans="1:9" s="661" customFormat="1" ht="16.5" customHeight="1">
      <c r="A25" s="875" t="s">
        <v>46</v>
      </c>
      <c r="B25" s="1510">
        <v>11879</v>
      </c>
      <c r="C25" s="1507">
        <f t="shared" si="0"/>
        <v>0</v>
      </c>
      <c r="D25" s="1511">
        <v>0</v>
      </c>
      <c r="E25" s="1512">
        <v>0</v>
      </c>
      <c r="F25" s="1507">
        <f t="shared" si="1"/>
        <v>8618</v>
      </c>
      <c r="G25" s="1511">
        <v>7277</v>
      </c>
      <c r="H25" s="1512">
        <v>1341</v>
      </c>
      <c r="I25" s="1512">
        <f t="shared" si="2"/>
        <v>7277</v>
      </c>
    </row>
    <row r="26" spans="1:9" s="661" customFormat="1" ht="16.5" customHeight="1" thickBot="1">
      <c r="A26" s="924" t="s">
        <v>47</v>
      </c>
      <c r="B26" s="1513">
        <v>22618</v>
      </c>
      <c r="C26" s="1507">
        <f t="shared" si="0"/>
        <v>0</v>
      </c>
      <c r="D26" s="1511">
        <v>0</v>
      </c>
      <c r="E26" s="1516">
        <v>0</v>
      </c>
      <c r="F26" s="1507">
        <f t="shared" si="1"/>
        <v>16964</v>
      </c>
      <c r="G26" s="1511">
        <v>13243</v>
      </c>
      <c r="H26" s="1516">
        <v>3721</v>
      </c>
      <c r="I26" s="1516">
        <f t="shared" si="2"/>
        <v>13243</v>
      </c>
    </row>
    <row r="27" spans="1:9" s="661" customFormat="1" ht="16.5" customHeight="1" thickBot="1">
      <c r="A27" s="934" t="s">
        <v>48</v>
      </c>
      <c r="B27" s="1524">
        <f t="shared" ref="B27:H27" si="3">SUM(B8:B26)</f>
        <v>2268459</v>
      </c>
      <c r="C27" s="1525">
        <f t="shared" si="3"/>
        <v>437746</v>
      </c>
      <c r="D27" s="1526">
        <f t="shared" si="3"/>
        <v>349759</v>
      </c>
      <c r="E27" s="1527">
        <f t="shared" si="3"/>
        <v>87987</v>
      </c>
      <c r="F27" s="1525">
        <f t="shared" si="3"/>
        <v>1397082</v>
      </c>
      <c r="G27" s="1526">
        <f t="shared" si="3"/>
        <v>953370</v>
      </c>
      <c r="H27" s="1527">
        <f t="shared" si="3"/>
        <v>443712</v>
      </c>
      <c r="I27" s="1528">
        <f t="shared" ref="I27" si="4">SUM(I8:I26)</f>
        <v>1303129</v>
      </c>
    </row>
    <row r="28" spans="1:9" s="661" customFormat="1" ht="16.5" customHeight="1">
      <c r="A28" s="859" t="s">
        <v>49</v>
      </c>
      <c r="B28" s="1529">
        <v>7720</v>
      </c>
      <c r="C28" s="1507">
        <f t="shared" si="0"/>
        <v>0</v>
      </c>
      <c r="D28" s="1530">
        <v>0</v>
      </c>
      <c r="E28" s="1509">
        <v>0</v>
      </c>
      <c r="F28" s="1507">
        <f t="shared" ref="F28:F41" si="5">SUM(G28:H28)</f>
        <v>5279</v>
      </c>
      <c r="G28" s="1530">
        <v>3995</v>
      </c>
      <c r="H28" s="1509">
        <v>1284</v>
      </c>
      <c r="I28" s="1509">
        <f t="shared" ref="I28:I41" si="6">D28+G28</f>
        <v>3995</v>
      </c>
    </row>
    <row r="29" spans="1:9" s="661" customFormat="1" ht="16.5" customHeight="1">
      <c r="A29" s="875" t="s">
        <v>50</v>
      </c>
      <c r="B29" s="1529">
        <v>12085</v>
      </c>
      <c r="C29" s="1507">
        <f t="shared" si="0"/>
        <v>0</v>
      </c>
      <c r="D29" s="1511">
        <v>0</v>
      </c>
      <c r="E29" s="1512">
        <v>0</v>
      </c>
      <c r="F29" s="1507">
        <f t="shared" si="5"/>
        <v>8729</v>
      </c>
      <c r="G29" s="1511">
        <v>6483</v>
      </c>
      <c r="H29" s="1512">
        <v>2246</v>
      </c>
      <c r="I29" s="1519">
        <f t="shared" si="6"/>
        <v>6483</v>
      </c>
    </row>
    <row r="30" spans="1:9" s="661" customFormat="1" ht="16.5" customHeight="1">
      <c r="A30" s="875" t="s">
        <v>51</v>
      </c>
      <c r="B30" s="1529">
        <v>9300</v>
      </c>
      <c r="C30" s="1507">
        <f t="shared" si="0"/>
        <v>0</v>
      </c>
      <c r="D30" s="1511">
        <v>0</v>
      </c>
      <c r="E30" s="1512">
        <v>0</v>
      </c>
      <c r="F30" s="1507">
        <f t="shared" si="5"/>
        <v>6690</v>
      </c>
      <c r="G30" s="1511">
        <v>5432</v>
      </c>
      <c r="H30" s="1512">
        <v>1258</v>
      </c>
      <c r="I30" s="1519">
        <f t="shared" si="6"/>
        <v>5432</v>
      </c>
    </row>
    <row r="31" spans="1:9" s="661" customFormat="1" ht="16.5" customHeight="1" thickBot="1">
      <c r="A31" s="896" t="s">
        <v>52</v>
      </c>
      <c r="B31" s="1531">
        <v>7393</v>
      </c>
      <c r="C31" s="1521">
        <f t="shared" si="0"/>
        <v>0</v>
      </c>
      <c r="D31" s="1515">
        <v>0</v>
      </c>
      <c r="E31" s="1516">
        <v>0</v>
      </c>
      <c r="F31" s="1521">
        <f t="shared" si="5"/>
        <v>4880</v>
      </c>
      <c r="G31" s="1515">
        <v>4335</v>
      </c>
      <c r="H31" s="1516">
        <v>545</v>
      </c>
      <c r="I31" s="1532">
        <f t="shared" si="6"/>
        <v>4335</v>
      </c>
    </row>
    <row r="32" spans="1:9" s="661" customFormat="1" ht="16.5" customHeight="1">
      <c r="A32" s="859" t="s">
        <v>53</v>
      </c>
      <c r="B32" s="1506">
        <v>2824</v>
      </c>
      <c r="C32" s="1533">
        <f t="shared" si="0"/>
        <v>0</v>
      </c>
      <c r="D32" s="1518">
        <v>0</v>
      </c>
      <c r="E32" s="1512">
        <v>0</v>
      </c>
      <c r="F32" s="1533">
        <f t="shared" si="5"/>
        <v>2309</v>
      </c>
      <c r="G32" s="1518">
        <v>1708</v>
      </c>
      <c r="H32" s="1512">
        <v>601</v>
      </c>
      <c r="I32" s="1509">
        <f t="shared" si="6"/>
        <v>1708</v>
      </c>
    </row>
    <row r="33" spans="1:9" s="661" customFormat="1" ht="16.5" customHeight="1">
      <c r="A33" s="875" t="s">
        <v>54</v>
      </c>
      <c r="B33" s="1529">
        <v>5094</v>
      </c>
      <c r="C33" s="1507">
        <f t="shared" si="0"/>
        <v>0</v>
      </c>
      <c r="D33" s="1511">
        <v>0</v>
      </c>
      <c r="E33" s="1512">
        <v>0</v>
      </c>
      <c r="F33" s="1507">
        <f t="shared" si="5"/>
        <v>3899</v>
      </c>
      <c r="G33" s="1511">
        <v>3060</v>
      </c>
      <c r="H33" s="1512">
        <v>839</v>
      </c>
      <c r="I33" s="1519">
        <f t="shared" si="6"/>
        <v>3060</v>
      </c>
    </row>
    <row r="34" spans="1:9" s="661" customFormat="1" ht="16.5" customHeight="1">
      <c r="A34" s="875" t="s">
        <v>55</v>
      </c>
      <c r="B34" s="1529">
        <v>3095</v>
      </c>
      <c r="C34" s="1507">
        <f t="shared" si="0"/>
        <v>0</v>
      </c>
      <c r="D34" s="1511">
        <v>0</v>
      </c>
      <c r="E34" s="1512">
        <v>0</v>
      </c>
      <c r="F34" s="1507">
        <f t="shared" si="5"/>
        <v>2341</v>
      </c>
      <c r="G34" s="1511">
        <v>2037</v>
      </c>
      <c r="H34" s="1512">
        <v>304</v>
      </c>
      <c r="I34" s="1519">
        <f t="shared" si="6"/>
        <v>2037</v>
      </c>
    </row>
    <row r="35" spans="1:9" s="661" customFormat="1" ht="16.5" customHeight="1">
      <c r="A35" s="875" t="s">
        <v>56</v>
      </c>
      <c r="B35" s="1529">
        <v>3315</v>
      </c>
      <c r="C35" s="1507">
        <f t="shared" si="0"/>
        <v>0</v>
      </c>
      <c r="D35" s="1511">
        <v>0</v>
      </c>
      <c r="E35" s="1512">
        <v>0</v>
      </c>
      <c r="F35" s="1507">
        <f t="shared" si="5"/>
        <v>2686</v>
      </c>
      <c r="G35" s="1511">
        <v>1997</v>
      </c>
      <c r="H35" s="1512">
        <v>689</v>
      </c>
      <c r="I35" s="1519">
        <f t="shared" si="6"/>
        <v>1997</v>
      </c>
    </row>
    <row r="36" spans="1:9" s="661" customFormat="1" ht="16.5" customHeight="1" thickBot="1">
      <c r="A36" s="896" t="s">
        <v>57</v>
      </c>
      <c r="B36" s="1531">
        <v>5043</v>
      </c>
      <c r="C36" s="1534">
        <f t="shared" si="0"/>
        <v>0</v>
      </c>
      <c r="D36" s="1515">
        <v>0</v>
      </c>
      <c r="E36" s="1516">
        <v>0</v>
      </c>
      <c r="F36" s="1534">
        <f t="shared" si="5"/>
        <v>3767</v>
      </c>
      <c r="G36" s="1515">
        <v>2928</v>
      </c>
      <c r="H36" s="1516">
        <v>839</v>
      </c>
      <c r="I36" s="1532">
        <f t="shared" si="6"/>
        <v>2928</v>
      </c>
    </row>
    <row r="37" spans="1:9" s="661" customFormat="1" ht="16.5" customHeight="1">
      <c r="A37" s="859" t="s">
        <v>58</v>
      </c>
      <c r="B37" s="1506">
        <v>11504</v>
      </c>
      <c r="C37" s="1523">
        <f t="shared" si="0"/>
        <v>0</v>
      </c>
      <c r="D37" s="1518">
        <v>0</v>
      </c>
      <c r="E37" s="1519">
        <v>0</v>
      </c>
      <c r="F37" s="1523">
        <f t="shared" si="5"/>
        <v>9998</v>
      </c>
      <c r="G37" s="1518">
        <v>3009</v>
      </c>
      <c r="H37" s="1519">
        <v>6989</v>
      </c>
      <c r="I37" s="1509">
        <f t="shared" si="6"/>
        <v>3009</v>
      </c>
    </row>
    <row r="38" spans="1:9" s="661" customFormat="1" ht="16.5" customHeight="1">
      <c r="A38" s="875" t="s">
        <v>59</v>
      </c>
      <c r="B38" s="1529">
        <v>2159</v>
      </c>
      <c r="C38" s="1507">
        <f t="shared" si="0"/>
        <v>0</v>
      </c>
      <c r="D38" s="1511">
        <v>0</v>
      </c>
      <c r="E38" s="1512">
        <v>0</v>
      </c>
      <c r="F38" s="1507">
        <f t="shared" si="5"/>
        <v>1812</v>
      </c>
      <c r="G38" s="1511">
        <v>1750</v>
      </c>
      <c r="H38" s="1512">
        <v>62</v>
      </c>
      <c r="I38" s="1519">
        <f t="shared" si="6"/>
        <v>1750</v>
      </c>
    </row>
    <row r="39" spans="1:9" s="661" customFormat="1" ht="16.5" customHeight="1">
      <c r="A39" s="875" t="s">
        <v>60</v>
      </c>
      <c r="B39" s="1529">
        <v>9357</v>
      </c>
      <c r="C39" s="1507">
        <f t="shared" si="0"/>
        <v>0</v>
      </c>
      <c r="D39" s="1511">
        <v>0</v>
      </c>
      <c r="E39" s="1512">
        <v>0</v>
      </c>
      <c r="F39" s="1507">
        <f t="shared" si="5"/>
        <v>8044</v>
      </c>
      <c r="G39" s="1511">
        <v>6347</v>
      </c>
      <c r="H39" s="1512">
        <v>1697</v>
      </c>
      <c r="I39" s="1519">
        <f t="shared" si="6"/>
        <v>6347</v>
      </c>
    </row>
    <row r="40" spans="1:9" s="661" customFormat="1" ht="16.5" customHeight="1">
      <c r="A40" s="875" t="s">
        <v>61</v>
      </c>
      <c r="B40" s="1529">
        <v>10357</v>
      </c>
      <c r="C40" s="1507">
        <f t="shared" si="0"/>
        <v>0</v>
      </c>
      <c r="D40" s="1511">
        <v>0</v>
      </c>
      <c r="E40" s="1512">
        <v>0</v>
      </c>
      <c r="F40" s="1507">
        <f t="shared" si="5"/>
        <v>7818</v>
      </c>
      <c r="G40" s="1511">
        <v>6379</v>
      </c>
      <c r="H40" s="1512">
        <v>1439</v>
      </c>
      <c r="I40" s="1519">
        <f t="shared" si="6"/>
        <v>6379</v>
      </c>
    </row>
    <row r="41" spans="1:9" s="661" customFormat="1" ht="16.5" customHeight="1" thickBot="1">
      <c r="A41" s="896" t="s">
        <v>62</v>
      </c>
      <c r="B41" s="1535">
        <v>940</v>
      </c>
      <c r="C41" s="1507">
        <f t="shared" si="0"/>
        <v>0</v>
      </c>
      <c r="D41" s="1515">
        <v>0</v>
      </c>
      <c r="E41" s="1516">
        <v>0</v>
      </c>
      <c r="F41" s="1507">
        <f t="shared" si="5"/>
        <v>616</v>
      </c>
      <c r="G41" s="1515">
        <v>474</v>
      </c>
      <c r="H41" s="1516">
        <v>142</v>
      </c>
      <c r="I41" s="1536">
        <f t="shared" si="6"/>
        <v>474</v>
      </c>
    </row>
    <row r="42" spans="1:9" s="661" customFormat="1" ht="16.5" customHeight="1" thickBot="1">
      <c r="A42" s="934" t="s">
        <v>83</v>
      </c>
      <c r="B42" s="1525">
        <f>SUM(B28:B41)</f>
        <v>90186</v>
      </c>
      <c r="C42" s="1525">
        <f>SUM(C28:C41)</f>
        <v>0</v>
      </c>
      <c r="D42" s="1537">
        <f>SUM(D28:D41)</f>
        <v>0</v>
      </c>
      <c r="E42" s="1538" t="str">
        <f>IF(SUM(E28:E41)=0,"-",SUM(E28:E41))</f>
        <v>-</v>
      </c>
      <c r="F42" s="1525">
        <f>SUM(F28:F41)</f>
        <v>68868</v>
      </c>
      <c r="G42" s="1537">
        <f>SUM(G28:G41)</f>
        <v>49934</v>
      </c>
      <c r="H42" s="1538">
        <f>IF(SUM(H28:H41)=0,"-",SUM(H28:H41))</f>
        <v>18934</v>
      </c>
      <c r="I42" s="1528">
        <f t="shared" ref="I42" si="7">SUM(I28:I41)</f>
        <v>49934</v>
      </c>
    </row>
    <row r="43" spans="1:9" s="661" customFormat="1" ht="16.5" customHeight="1" thickBot="1">
      <c r="A43" s="956" t="s">
        <v>194</v>
      </c>
      <c r="B43" s="1525">
        <f>B27+B42</f>
        <v>2358645</v>
      </c>
      <c r="C43" s="1539">
        <f>C27+C42</f>
        <v>437746</v>
      </c>
      <c r="D43" s="1540">
        <f>SUM(D27,D42)</f>
        <v>349759</v>
      </c>
      <c r="E43" s="1541">
        <f>SUM(E28:E41)+SUM(E8:E26)</f>
        <v>87987</v>
      </c>
      <c r="F43" s="1539">
        <f>F27+F42</f>
        <v>1465950</v>
      </c>
      <c r="G43" s="1540">
        <f>SUM(G27,G42)</f>
        <v>1003304</v>
      </c>
      <c r="H43" s="1541">
        <f>SUM(H28:H41)+SUM(H8:H26)</f>
        <v>462646</v>
      </c>
      <c r="I43" s="1536">
        <f t="shared" ref="I43" si="8">SUM(I27,I42)</f>
        <v>1353063</v>
      </c>
    </row>
  </sheetData>
  <mergeCells count="5">
    <mergeCell ref="A4:A7"/>
    <mergeCell ref="I5:I6"/>
    <mergeCell ref="B6:B7"/>
    <mergeCell ref="C6:C7"/>
    <mergeCell ref="F6:F7"/>
  </mergeCells>
  <phoneticPr fontId="3"/>
  <conditionalFormatting sqref="I8:I43 B8:E43">
    <cfRule type="cellIs" dxfId="1" priority="2" operator="equal">
      <formula>0</formula>
    </cfRule>
  </conditionalFormatting>
  <conditionalFormatting sqref="F8:H43">
    <cfRule type="cellIs" dxfId="0" priority="1" operator="equal">
      <formula>0</formula>
    </cfRule>
  </conditionalFormatting>
  <pageMargins left="0.59055118110236227" right="0.59055118110236227" top="0.78740157480314965" bottom="0.78740157480314965" header="0.51181102362204722" footer="0.39370078740157483"/>
  <pageSetup paperSize="9" orientation="portrait" r:id="rId1"/>
  <headerFooter alignWithMargins="0"/>
  <ignoredErrors>
    <ignoredError sqref="C27 H27:I27 E42:I43" formula="1"/>
    <ignoredError sqref="D27:G27"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zoomScaleSheetLayoutView="100" workbookViewId="0">
      <selection activeCell="G22" sqref="G22"/>
    </sheetView>
  </sheetViews>
  <sheetFormatPr defaultColWidth="9" defaultRowHeight="16.5" customHeight="1"/>
  <cols>
    <col min="1" max="1" width="10.625" style="78" customWidth="1"/>
    <col min="2" max="2" width="2.375" style="78" customWidth="1"/>
    <col min="3" max="3" width="7.125" style="1553" customWidth="1"/>
    <col min="4" max="5" width="9.375" style="5" customWidth="1"/>
    <col min="6" max="6" width="10" style="6" customWidth="1"/>
    <col min="7" max="7" width="9.375" style="5" customWidth="1"/>
    <col min="8" max="8" width="10" style="6" customWidth="1"/>
    <col min="9" max="9" width="9.375" style="5" customWidth="1"/>
    <col min="10" max="10" width="10" style="6" customWidth="1"/>
    <col min="11" max="12" width="6.125" style="5" customWidth="1"/>
    <col min="13" max="16384" width="9" style="5"/>
  </cols>
  <sheetData>
    <row r="1" spans="1:12" s="3" customFormat="1" ht="16.5" customHeight="1">
      <c r="A1" s="1" t="s">
        <v>0</v>
      </c>
      <c r="B1" s="2"/>
      <c r="F1" s="4"/>
      <c r="H1" s="4"/>
      <c r="J1" s="4"/>
    </row>
    <row r="2" spans="1:12" ht="9" customHeight="1">
      <c r="A2" s="5"/>
      <c r="B2" s="5"/>
      <c r="C2" s="5"/>
    </row>
    <row r="3" spans="1:12" ht="16.5" customHeight="1" thickBot="1">
      <c r="A3" s="7" t="s">
        <v>1</v>
      </c>
      <c r="B3" s="8"/>
      <c r="C3" s="9"/>
      <c r="D3" s="10"/>
      <c r="E3" s="10"/>
      <c r="J3" s="5" t="s">
        <v>2</v>
      </c>
    </row>
    <row r="4" spans="1:12" s="1553" customFormat="1" ht="19.5" customHeight="1" thickBot="1">
      <c r="A4" s="11"/>
      <c r="B4" s="12"/>
      <c r="C4" s="13"/>
      <c r="D4" s="14"/>
      <c r="E4" s="14"/>
      <c r="F4" s="14"/>
      <c r="G4" s="15"/>
      <c r="H4" s="16" t="s">
        <v>3</v>
      </c>
      <c r="I4" s="17" t="s">
        <v>4</v>
      </c>
      <c r="J4" s="17" t="s">
        <v>5</v>
      </c>
      <c r="K4" s="17" t="s">
        <v>6</v>
      </c>
      <c r="L4" s="32"/>
    </row>
    <row r="5" spans="1:12" s="1553" customFormat="1" ht="19.5" customHeight="1">
      <c r="A5" s="18" t="s">
        <v>7</v>
      </c>
      <c r="B5" s="1671" t="s">
        <v>8</v>
      </c>
      <c r="C5" s="1672"/>
      <c r="D5" s="1672"/>
      <c r="E5" s="1672"/>
      <c r="F5" s="1673" t="s">
        <v>9</v>
      </c>
      <c r="G5" s="1675" t="s">
        <v>10</v>
      </c>
      <c r="H5" s="19" t="s">
        <v>11</v>
      </c>
      <c r="I5" s="20" t="s">
        <v>12</v>
      </c>
      <c r="J5" s="21" t="s">
        <v>13</v>
      </c>
      <c r="K5" s="20" t="s">
        <v>14</v>
      </c>
      <c r="L5" s="1552"/>
    </row>
    <row r="6" spans="1:12" s="1553" customFormat="1" ht="19.5" customHeight="1">
      <c r="A6" s="18"/>
      <c r="B6" s="1677" t="s">
        <v>15</v>
      </c>
      <c r="C6" s="1679" t="s">
        <v>16</v>
      </c>
      <c r="D6" s="1681" t="s">
        <v>17</v>
      </c>
      <c r="E6" s="1681" t="s">
        <v>18</v>
      </c>
      <c r="F6" s="1674"/>
      <c r="G6" s="1676"/>
      <c r="H6" s="19" t="s">
        <v>19</v>
      </c>
      <c r="I6" s="20" t="s">
        <v>20</v>
      </c>
      <c r="J6" s="21"/>
      <c r="K6" s="20" t="s">
        <v>21</v>
      </c>
      <c r="L6" s="1551"/>
    </row>
    <row r="7" spans="1:12" s="1553" customFormat="1" ht="19.5" customHeight="1" thickBot="1">
      <c r="A7" s="22"/>
      <c r="B7" s="1678"/>
      <c r="C7" s="1680"/>
      <c r="D7" s="1682"/>
      <c r="E7" s="1682"/>
      <c r="F7" s="23" t="s">
        <v>22</v>
      </c>
      <c r="G7" s="24" t="s">
        <v>23</v>
      </c>
      <c r="H7" s="25" t="s">
        <v>24</v>
      </c>
      <c r="I7" s="26"/>
      <c r="J7" s="27" t="s">
        <v>25</v>
      </c>
      <c r="K7" s="26"/>
      <c r="L7" s="2077"/>
    </row>
    <row r="8" spans="1:12" ht="19.5" customHeight="1">
      <c r="A8" s="28" t="s">
        <v>29</v>
      </c>
      <c r="B8" s="1669">
        <v>540998</v>
      </c>
      <c r="C8" s="1670"/>
      <c r="D8" s="29">
        <v>129616</v>
      </c>
      <c r="E8" s="29">
        <v>242470</v>
      </c>
      <c r="F8" s="29">
        <f t="shared" ref="F8:F26" si="0">SUM(B8:E8)</f>
        <v>913084</v>
      </c>
      <c r="G8" s="30">
        <v>43495</v>
      </c>
      <c r="H8" s="31">
        <f t="shared" ref="H8:H26" si="1">SUM(F8:G8)</f>
        <v>956579</v>
      </c>
      <c r="I8" s="30">
        <v>136438</v>
      </c>
      <c r="J8" s="30">
        <f t="shared" ref="J8:J26" si="2">SUM(H8,I8)</f>
        <v>1093017</v>
      </c>
      <c r="K8" s="30">
        <v>0</v>
      </c>
      <c r="L8" s="2078"/>
    </row>
    <row r="9" spans="1:12" ht="19.5" customHeight="1">
      <c r="A9" s="33" t="s">
        <v>30</v>
      </c>
      <c r="B9" s="1655">
        <v>218523</v>
      </c>
      <c r="C9" s="1656"/>
      <c r="D9" s="34">
        <v>78576</v>
      </c>
      <c r="E9" s="34">
        <v>88742</v>
      </c>
      <c r="F9" s="35">
        <f t="shared" si="0"/>
        <v>385841</v>
      </c>
      <c r="G9" s="36">
        <v>6325</v>
      </c>
      <c r="H9" s="37">
        <f t="shared" si="1"/>
        <v>392166</v>
      </c>
      <c r="I9" s="36">
        <v>34253</v>
      </c>
      <c r="J9" s="36">
        <f t="shared" si="2"/>
        <v>426419</v>
      </c>
      <c r="K9" s="36">
        <v>0</v>
      </c>
      <c r="L9" s="2078"/>
    </row>
    <row r="10" spans="1:12" ht="19.5" customHeight="1">
      <c r="A10" s="33" t="s">
        <v>31</v>
      </c>
      <c r="B10" s="1655">
        <v>52502</v>
      </c>
      <c r="C10" s="1656"/>
      <c r="D10" s="34">
        <v>99090</v>
      </c>
      <c r="E10" s="34">
        <v>52239</v>
      </c>
      <c r="F10" s="35">
        <f t="shared" si="0"/>
        <v>203831</v>
      </c>
      <c r="G10" s="36">
        <v>10207</v>
      </c>
      <c r="H10" s="37">
        <f t="shared" si="1"/>
        <v>214038</v>
      </c>
      <c r="I10" s="36">
        <v>3019</v>
      </c>
      <c r="J10" s="36">
        <f t="shared" si="2"/>
        <v>217057</v>
      </c>
      <c r="K10" s="36">
        <v>0</v>
      </c>
      <c r="L10" s="2078"/>
    </row>
    <row r="11" spans="1:12" ht="19.5" customHeight="1">
      <c r="A11" s="33" t="s">
        <v>32</v>
      </c>
      <c r="B11" s="1661">
        <v>28014</v>
      </c>
      <c r="C11" s="1662"/>
      <c r="D11" s="34">
        <v>47594</v>
      </c>
      <c r="E11" s="34">
        <v>19031</v>
      </c>
      <c r="F11" s="35">
        <f t="shared" si="0"/>
        <v>94639</v>
      </c>
      <c r="G11" s="36">
        <v>6853</v>
      </c>
      <c r="H11" s="37">
        <f t="shared" si="1"/>
        <v>101492</v>
      </c>
      <c r="I11" s="36">
        <v>16621</v>
      </c>
      <c r="J11" s="36">
        <f t="shared" si="2"/>
        <v>118113</v>
      </c>
      <c r="K11" s="36">
        <v>0</v>
      </c>
      <c r="L11" s="2078"/>
    </row>
    <row r="12" spans="1:12" ht="19.5" customHeight="1" thickBot="1">
      <c r="A12" s="38" t="s">
        <v>33</v>
      </c>
      <c r="B12" s="1651">
        <v>37182</v>
      </c>
      <c r="C12" s="1652"/>
      <c r="D12" s="39">
        <v>19634</v>
      </c>
      <c r="E12" s="39">
        <v>15327</v>
      </c>
      <c r="F12" s="40">
        <f t="shared" si="0"/>
        <v>72143</v>
      </c>
      <c r="G12" s="41">
        <v>4817</v>
      </c>
      <c r="H12" s="42">
        <f t="shared" si="1"/>
        <v>76960</v>
      </c>
      <c r="I12" s="41">
        <v>0</v>
      </c>
      <c r="J12" s="41">
        <f t="shared" si="2"/>
        <v>76960</v>
      </c>
      <c r="K12" s="41">
        <v>0</v>
      </c>
      <c r="L12" s="2078"/>
    </row>
    <row r="13" spans="1:12" ht="19.5" customHeight="1">
      <c r="A13" s="28" t="s">
        <v>34</v>
      </c>
      <c r="B13" s="1653">
        <v>458</v>
      </c>
      <c r="C13" s="1654"/>
      <c r="D13" s="43">
        <v>39841</v>
      </c>
      <c r="E13" s="44">
        <v>7805</v>
      </c>
      <c r="F13" s="45">
        <f t="shared" si="0"/>
        <v>48104</v>
      </c>
      <c r="G13" s="46">
        <v>8675</v>
      </c>
      <c r="H13" s="47">
        <f t="shared" si="1"/>
        <v>56779</v>
      </c>
      <c r="I13" s="46">
        <v>0</v>
      </c>
      <c r="J13" s="46">
        <f t="shared" si="2"/>
        <v>56779</v>
      </c>
      <c r="K13" s="46">
        <v>0</v>
      </c>
      <c r="L13" s="2078"/>
    </row>
    <row r="14" spans="1:12" ht="19.5" customHeight="1">
      <c r="A14" s="33" t="s">
        <v>35</v>
      </c>
      <c r="B14" s="1655">
        <v>30569</v>
      </c>
      <c r="C14" s="1656"/>
      <c r="D14" s="34">
        <v>45738</v>
      </c>
      <c r="E14" s="34">
        <v>26463</v>
      </c>
      <c r="F14" s="35">
        <f t="shared" si="0"/>
        <v>102770</v>
      </c>
      <c r="G14" s="36">
        <v>6022</v>
      </c>
      <c r="H14" s="37">
        <f t="shared" si="1"/>
        <v>108792</v>
      </c>
      <c r="I14" s="36">
        <v>20140</v>
      </c>
      <c r="J14" s="36">
        <f t="shared" si="2"/>
        <v>128932</v>
      </c>
      <c r="K14" s="36">
        <v>0</v>
      </c>
      <c r="L14" s="2078"/>
    </row>
    <row r="15" spans="1:12" ht="19.5" customHeight="1">
      <c r="A15" s="33" t="s">
        <v>36</v>
      </c>
      <c r="B15" s="1661">
        <v>18543</v>
      </c>
      <c r="C15" s="1662"/>
      <c r="D15" s="34">
        <v>29885</v>
      </c>
      <c r="E15" s="34">
        <v>12349</v>
      </c>
      <c r="F15" s="35">
        <f t="shared" si="0"/>
        <v>60777</v>
      </c>
      <c r="G15" s="36">
        <v>3496</v>
      </c>
      <c r="H15" s="37">
        <f t="shared" si="1"/>
        <v>64273</v>
      </c>
      <c r="I15" s="36">
        <v>0</v>
      </c>
      <c r="J15" s="36">
        <f t="shared" si="2"/>
        <v>64273</v>
      </c>
      <c r="K15" s="36">
        <v>0</v>
      </c>
      <c r="L15" s="2078"/>
    </row>
    <row r="16" spans="1:12" ht="19.5" customHeight="1">
      <c r="A16" s="33" t="s">
        <v>37</v>
      </c>
      <c r="B16" s="1667">
        <v>34424</v>
      </c>
      <c r="C16" s="1668"/>
      <c r="D16" s="48">
        <v>15416</v>
      </c>
      <c r="E16" s="48">
        <v>9917</v>
      </c>
      <c r="F16" s="49">
        <f t="shared" si="0"/>
        <v>59757</v>
      </c>
      <c r="G16" s="50">
        <v>3981</v>
      </c>
      <c r="H16" s="51">
        <f t="shared" si="1"/>
        <v>63738</v>
      </c>
      <c r="I16" s="50">
        <v>0</v>
      </c>
      <c r="J16" s="50">
        <f t="shared" si="2"/>
        <v>63738</v>
      </c>
      <c r="K16" s="50">
        <v>0</v>
      </c>
      <c r="L16" s="2079"/>
    </row>
    <row r="17" spans="1:12" ht="19.5" customHeight="1" thickBot="1">
      <c r="A17" s="52" t="s">
        <v>38</v>
      </c>
      <c r="B17" s="1657">
        <v>4729</v>
      </c>
      <c r="C17" s="1658"/>
      <c r="D17" s="53">
        <v>5891</v>
      </c>
      <c r="E17" s="53">
        <v>1917</v>
      </c>
      <c r="F17" s="54">
        <f t="shared" si="0"/>
        <v>12537</v>
      </c>
      <c r="G17" s="55">
        <v>2197</v>
      </c>
      <c r="H17" s="56">
        <f t="shared" si="1"/>
        <v>14734</v>
      </c>
      <c r="I17" s="55">
        <v>2931</v>
      </c>
      <c r="J17" s="55">
        <f t="shared" si="2"/>
        <v>17665</v>
      </c>
      <c r="K17" s="55">
        <v>0</v>
      </c>
      <c r="L17" s="2079"/>
    </row>
    <row r="18" spans="1:12" ht="19.5" customHeight="1">
      <c r="A18" s="28" t="s">
        <v>39</v>
      </c>
      <c r="B18" s="1659">
        <v>1547</v>
      </c>
      <c r="C18" s="1660"/>
      <c r="D18" s="57">
        <v>8656</v>
      </c>
      <c r="E18" s="57">
        <v>2640</v>
      </c>
      <c r="F18" s="45">
        <f t="shared" si="0"/>
        <v>12843</v>
      </c>
      <c r="G18" s="46">
        <v>1754</v>
      </c>
      <c r="H18" s="47">
        <f t="shared" si="1"/>
        <v>14597</v>
      </c>
      <c r="I18" s="46">
        <v>202</v>
      </c>
      <c r="J18" s="46">
        <f t="shared" si="2"/>
        <v>14799</v>
      </c>
      <c r="K18" s="46">
        <v>0</v>
      </c>
      <c r="L18" s="2078"/>
    </row>
    <row r="19" spans="1:12" ht="19.5" customHeight="1">
      <c r="A19" s="33" t="s">
        <v>40</v>
      </c>
      <c r="B19" s="1663">
        <v>6431</v>
      </c>
      <c r="C19" s="1664"/>
      <c r="D19" s="48">
        <v>31214</v>
      </c>
      <c r="E19" s="48">
        <v>8048</v>
      </c>
      <c r="F19" s="49">
        <f t="shared" si="0"/>
        <v>45693</v>
      </c>
      <c r="G19" s="50">
        <v>516</v>
      </c>
      <c r="H19" s="51">
        <f t="shared" si="1"/>
        <v>46209</v>
      </c>
      <c r="I19" s="50">
        <v>292</v>
      </c>
      <c r="J19" s="50">
        <f t="shared" si="2"/>
        <v>46501</v>
      </c>
      <c r="K19" s="50">
        <v>0</v>
      </c>
      <c r="L19" s="2079"/>
    </row>
    <row r="20" spans="1:12" ht="19.5" customHeight="1">
      <c r="A20" s="33" t="s">
        <v>41</v>
      </c>
      <c r="B20" s="1655">
        <v>30362</v>
      </c>
      <c r="C20" s="1656"/>
      <c r="D20" s="34">
        <v>20012</v>
      </c>
      <c r="E20" s="34">
        <v>15336</v>
      </c>
      <c r="F20" s="35">
        <f t="shared" si="0"/>
        <v>65710</v>
      </c>
      <c r="G20" s="36">
        <v>1593</v>
      </c>
      <c r="H20" s="37">
        <f t="shared" si="1"/>
        <v>67303</v>
      </c>
      <c r="I20" s="36">
        <v>0</v>
      </c>
      <c r="J20" s="36">
        <f t="shared" si="2"/>
        <v>67303</v>
      </c>
      <c r="K20" s="36">
        <v>0</v>
      </c>
      <c r="L20" s="2078"/>
    </row>
    <row r="21" spans="1:12" ht="19.5" customHeight="1">
      <c r="A21" s="33" t="s">
        <v>42</v>
      </c>
      <c r="B21" s="1655">
        <v>14013</v>
      </c>
      <c r="C21" s="1656"/>
      <c r="D21" s="34">
        <v>34043</v>
      </c>
      <c r="E21" s="34">
        <v>13390</v>
      </c>
      <c r="F21" s="35">
        <f t="shared" si="0"/>
        <v>61446</v>
      </c>
      <c r="G21" s="36">
        <v>4736</v>
      </c>
      <c r="H21" s="37">
        <f t="shared" si="1"/>
        <v>66182</v>
      </c>
      <c r="I21" s="36">
        <v>0</v>
      </c>
      <c r="J21" s="36">
        <f t="shared" si="2"/>
        <v>66182</v>
      </c>
      <c r="K21" s="36">
        <v>0</v>
      </c>
      <c r="L21" s="2078"/>
    </row>
    <row r="22" spans="1:12" ht="19.5" customHeight="1" thickBot="1">
      <c r="A22" s="38" t="s">
        <v>43</v>
      </c>
      <c r="B22" s="1665">
        <v>4116</v>
      </c>
      <c r="C22" s="1666"/>
      <c r="D22" s="39">
        <v>17250</v>
      </c>
      <c r="E22" s="39">
        <v>4763</v>
      </c>
      <c r="F22" s="40">
        <f t="shared" si="0"/>
        <v>26129</v>
      </c>
      <c r="G22" s="41">
        <v>513</v>
      </c>
      <c r="H22" s="42">
        <f t="shared" si="1"/>
        <v>26642</v>
      </c>
      <c r="I22" s="41">
        <v>2577</v>
      </c>
      <c r="J22" s="41">
        <f t="shared" si="2"/>
        <v>29219</v>
      </c>
      <c r="K22" s="41">
        <v>0</v>
      </c>
      <c r="L22" s="2078"/>
    </row>
    <row r="23" spans="1:12" ht="19.5" customHeight="1">
      <c r="A23" s="28" t="s">
        <v>44</v>
      </c>
      <c r="B23" s="1659">
        <v>10232</v>
      </c>
      <c r="C23" s="1660"/>
      <c r="D23" s="57">
        <v>17746</v>
      </c>
      <c r="E23" s="57">
        <v>8309</v>
      </c>
      <c r="F23" s="45">
        <f t="shared" si="0"/>
        <v>36287</v>
      </c>
      <c r="G23" s="46">
        <v>22</v>
      </c>
      <c r="H23" s="47">
        <f t="shared" si="1"/>
        <v>36309</v>
      </c>
      <c r="I23" s="46">
        <v>0</v>
      </c>
      <c r="J23" s="46">
        <f t="shared" si="2"/>
        <v>36309</v>
      </c>
      <c r="K23" s="46">
        <v>0</v>
      </c>
      <c r="L23" s="2078"/>
    </row>
    <row r="24" spans="1:12" ht="19.5" customHeight="1">
      <c r="A24" s="33" t="s">
        <v>45</v>
      </c>
      <c r="B24" s="1655">
        <v>21568</v>
      </c>
      <c r="C24" s="1656"/>
      <c r="D24" s="34">
        <v>5918</v>
      </c>
      <c r="E24" s="34">
        <v>4885</v>
      </c>
      <c r="F24" s="35">
        <f t="shared" si="0"/>
        <v>32371</v>
      </c>
      <c r="G24" s="36">
        <v>32</v>
      </c>
      <c r="H24" s="37">
        <f t="shared" si="1"/>
        <v>32403</v>
      </c>
      <c r="I24" s="36">
        <v>312</v>
      </c>
      <c r="J24" s="36">
        <f t="shared" si="2"/>
        <v>32715</v>
      </c>
      <c r="K24" s="36">
        <v>0</v>
      </c>
      <c r="L24" s="2078"/>
    </row>
    <row r="25" spans="1:12" ht="19.5" customHeight="1">
      <c r="A25" s="33" t="s">
        <v>46</v>
      </c>
      <c r="B25" s="1655">
        <v>0</v>
      </c>
      <c r="C25" s="1656"/>
      <c r="D25" s="34">
        <v>10516</v>
      </c>
      <c r="E25" s="34">
        <v>1363</v>
      </c>
      <c r="F25" s="35">
        <f t="shared" si="0"/>
        <v>11879</v>
      </c>
      <c r="G25" s="36">
        <v>518</v>
      </c>
      <c r="H25" s="37">
        <f t="shared" si="1"/>
        <v>12397</v>
      </c>
      <c r="I25" s="36">
        <v>0</v>
      </c>
      <c r="J25" s="36">
        <f t="shared" si="2"/>
        <v>12397</v>
      </c>
      <c r="K25" s="36">
        <v>0</v>
      </c>
      <c r="L25" s="2078"/>
    </row>
    <row r="26" spans="1:12" ht="19.5" customHeight="1" thickBot="1">
      <c r="A26" s="58" t="s">
        <v>47</v>
      </c>
      <c r="B26" s="1651">
        <v>14477</v>
      </c>
      <c r="C26" s="1652"/>
      <c r="D26" s="59">
        <v>4420</v>
      </c>
      <c r="E26" s="59">
        <v>3721</v>
      </c>
      <c r="F26" s="60">
        <f t="shared" si="0"/>
        <v>22618</v>
      </c>
      <c r="G26" s="61">
        <v>0</v>
      </c>
      <c r="H26" s="62">
        <f t="shared" si="1"/>
        <v>22618</v>
      </c>
      <c r="I26" s="61">
        <v>0</v>
      </c>
      <c r="J26" s="61">
        <f t="shared" si="2"/>
        <v>22618</v>
      </c>
      <c r="K26" s="61">
        <v>0</v>
      </c>
      <c r="L26" s="2078"/>
    </row>
    <row r="27" spans="1:12" ht="19.5" customHeight="1" thickBot="1">
      <c r="A27" s="63" t="s">
        <v>48</v>
      </c>
      <c r="B27" s="1647">
        <f>SUM(B8:C26)</f>
        <v>1068688</v>
      </c>
      <c r="C27" s="1648"/>
      <c r="D27" s="64">
        <f t="shared" ref="D27:K27" si="3">SUM(D8:D26)</f>
        <v>661056</v>
      </c>
      <c r="E27" s="64">
        <f t="shared" si="3"/>
        <v>538715</v>
      </c>
      <c r="F27" s="65">
        <f t="shared" si="3"/>
        <v>2268459</v>
      </c>
      <c r="G27" s="66">
        <f t="shared" si="3"/>
        <v>105752</v>
      </c>
      <c r="H27" s="67">
        <f t="shared" si="3"/>
        <v>2374211</v>
      </c>
      <c r="I27" s="66">
        <f t="shared" si="3"/>
        <v>216785</v>
      </c>
      <c r="J27" s="66">
        <f t="shared" si="3"/>
        <v>2590996</v>
      </c>
      <c r="K27" s="66">
        <f t="shared" si="3"/>
        <v>0</v>
      </c>
      <c r="L27" s="2078"/>
    </row>
    <row r="28" spans="1:12" ht="19.5" customHeight="1">
      <c r="A28" s="28" t="s">
        <v>49</v>
      </c>
      <c r="B28" s="1659">
        <v>5942</v>
      </c>
      <c r="C28" s="1660"/>
      <c r="D28" s="57">
        <v>494</v>
      </c>
      <c r="E28" s="57">
        <v>1284</v>
      </c>
      <c r="F28" s="45">
        <f t="shared" ref="F28:F41" si="4">SUM(B28:E28)</f>
        <v>7720</v>
      </c>
      <c r="G28" s="46">
        <v>1267</v>
      </c>
      <c r="H28" s="47">
        <f t="shared" ref="H28:H41" si="5">SUM(F28:G28)</f>
        <v>8987</v>
      </c>
      <c r="I28" s="46">
        <v>1648</v>
      </c>
      <c r="J28" s="46">
        <f>SUM(H28,I28)</f>
        <v>10635</v>
      </c>
      <c r="K28" s="46">
        <v>0</v>
      </c>
      <c r="L28" s="2078"/>
    </row>
    <row r="29" spans="1:12" ht="19.5" customHeight="1">
      <c r="A29" s="33" t="s">
        <v>50</v>
      </c>
      <c r="B29" s="1661">
        <v>0</v>
      </c>
      <c r="C29" s="1662"/>
      <c r="D29" s="34">
        <v>9972</v>
      </c>
      <c r="E29" s="34">
        <v>2113</v>
      </c>
      <c r="F29" s="35">
        <f t="shared" si="4"/>
        <v>12085</v>
      </c>
      <c r="G29" s="36">
        <v>874</v>
      </c>
      <c r="H29" s="37">
        <f t="shared" si="5"/>
        <v>12959</v>
      </c>
      <c r="I29" s="36">
        <v>0</v>
      </c>
      <c r="J29" s="36">
        <f t="shared" ref="J29:J41" si="6">SUM(H29,I29)</f>
        <v>12959</v>
      </c>
      <c r="K29" s="36">
        <v>0</v>
      </c>
      <c r="L29" s="2078"/>
    </row>
    <row r="30" spans="1:12" ht="19.5" customHeight="1">
      <c r="A30" s="33" t="s">
        <v>51</v>
      </c>
      <c r="B30" s="1663">
        <v>0</v>
      </c>
      <c r="C30" s="1664"/>
      <c r="D30" s="48">
        <v>8042</v>
      </c>
      <c r="E30" s="48">
        <v>1258</v>
      </c>
      <c r="F30" s="49">
        <f t="shared" si="4"/>
        <v>9300</v>
      </c>
      <c r="G30" s="50">
        <v>697</v>
      </c>
      <c r="H30" s="51">
        <f t="shared" si="5"/>
        <v>9997</v>
      </c>
      <c r="I30" s="50">
        <v>184</v>
      </c>
      <c r="J30" s="50">
        <f t="shared" si="6"/>
        <v>10181</v>
      </c>
      <c r="K30" s="50">
        <v>0</v>
      </c>
      <c r="L30" s="2079"/>
    </row>
    <row r="31" spans="1:12" ht="19.5" customHeight="1" thickBot="1">
      <c r="A31" s="38" t="s">
        <v>52</v>
      </c>
      <c r="B31" s="1665">
        <v>0</v>
      </c>
      <c r="C31" s="1666"/>
      <c r="D31" s="39">
        <v>6848</v>
      </c>
      <c r="E31" s="39">
        <v>545</v>
      </c>
      <c r="F31" s="40">
        <f t="shared" si="4"/>
        <v>7393</v>
      </c>
      <c r="G31" s="41">
        <v>430</v>
      </c>
      <c r="H31" s="42">
        <f t="shared" si="5"/>
        <v>7823</v>
      </c>
      <c r="I31" s="41">
        <v>0</v>
      </c>
      <c r="J31" s="41">
        <f t="shared" si="6"/>
        <v>7823</v>
      </c>
      <c r="K31" s="41">
        <v>0</v>
      </c>
      <c r="L31" s="2078"/>
    </row>
    <row r="32" spans="1:12" ht="19.5" customHeight="1">
      <c r="A32" s="28" t="s">
        <v>53</v>
      </c>
      <c r="B32" s="1659">
        <v>11</v>
      </c>
      <c r="C32" s="1660"/>
      <c r="D32" s="57">
        <v>2210</v>
      </c>
      <c r="E32" s="57">
        <v>603</v>
      </c>
      <c r="F32" s="45">
        <f t="shared" si="4"/>
        <v>2824</v>
      </c>
      <c r="G32" s="46">
        <v>164</v>
      </c>
      <c r="H32" s="47">
        <f t="shared" si="5"/>
        <v>2988</v>
      </c>
      <c r="I32" s="46">
        <v>0</v>
      </c>
      <c r="J32" s="46">
        <f t="shared" si="6"/>
        <v>2988</v>
      </c>
      <c r="K32" s="46">
        <v>0</v>
      </c>
      <c r="L32" s="2078"/>
    </row>
    <row r="33" spans="1:12" ht="19.5" customHeight="1">
      <c r="A33" s="33" t="s">
        <v>54</v>
      </c>
      <c r="B33" s="1655">
        <v>0</v>
      </c>
      <c r="C33" s="1656"/>
      <c r="D33" s="34">
        <v>4236</v>
      </c>
      <c r="E33" s="34">
        <v>858</v>
      </c>
      <c r="F33" s="35">
        <f t="shared" si="4"/>
        <v>5094</v>
      </c>
      <c r="G33" s="36">
        <v>93</v>
      </c>
      <c r="H33" s="37">
        <f t="shared" si="5"/>
        <v>5187</v>
      </c>
      <c r="I33" s="36">
        <v>15</v>
      </c>
      <c r="J33" s="36">
        <f t="shared" si="6"/>
        <v>5202</v>
      </c>
      <c r="K33" s="36">
        <v>0</v>
      </c>
      <c r="L33" s="2078"/>
    </row>
    <row r="34" spans="1:12" ht="19.5" customHeight="1">
      <c r="A34" s="33" t="s">
        <v>55</v>
      </c>
      <c r="B34" s="1655">
        <v>0</v>
      </c>
      <c r="C34" s="1656"/>
      <c r="D34" s="34">
        <v>2782</v>
      </c>
      <c r="E34" s="34">
        <v>313</v>
      </c>
      <c r="F34" s="35">
        <f t="shared" si="4"/>
        <v>3095</v>
      </c>
      <c r="G34" s="36">
        <v>54</v>
      </c>
      <c r="H34" s="37">
        <f t="shared" si="5"/>
        <v>3149</v>
      </c>
      <c r="I34" s="36">
        <v>14</v>
      </c>
      <c r="J34" s="36">
        <f t="shared" si="6"/>
        <v>3163</v>
      </c>
      <c r="K34" s="36">
        <v>0</v>
      </c>
      <c r="L34" s="2078"/>
    </row>
    <row r="35" spans="1:12" ht="19.5" customHeight="1">
      <c r="A35" s="33" t="s">
        <v>56</v>
      </c>
      <c r="B35" s="1655">
        <v>0</v>
      </c>
      <c r="C35" s="1656"/>
      <c r="D35" s="34">
        <v>2619</v>
      </c>
      <c r="E35" s="34">
        <v>696</v>
      </c>
      <c r="F35" s="35">
        <f t="shared" si="4"/>
        <v>3315</v>
      </c>
      <c r="G35" s="36">
        <v>24</v>
      </c>
      <c r="H35" s="37">
        <f t="shared" si="5"/>
        <v>3339</v>
      </c>
      <c r="I35" s="36">
        <v>18</v>
      </c>
      <c r="J35" s="36">
        <f t="shared" si="6"/>
        <v>3357</v>
      </c>
      <c r="K35" s="36">
        <v>0</v>
      </c>
      <c r="L35" s="2078"/>
    </row>
    <row r="36" spans="1:12" ht="19.5" customHeight="1" thickBot="1">
      <c r="A36" s="38" t="s">
        <v>57</v>
      </c>
      <c r="B36" s="1651">
        <v>0</v>
      </c>
      <c r="C36" s="1652"/>
      <c r="D36" s="39">
        <v>4204</v>
      </c>
      <c r="E36" s="39">
        <v>839</v>
      </c>
      <c r="F36" s="40">
        <f t="shared" si="4"/>
        <v>5043</v>
      </c>
      <c r="G36" s="41">
        <v>338</v>
      </c>
      <c r="H36" s="42">
        <f t="shared" si="5"/>
        <v>5381</v>
      </c>
      <c r="I36" s="41">
        <v>5</v>
      </c>
      <c r="J36" s="41">
        <f t="shared" si="6"/>
        <v>5386</v>
      </c>
      <c r="K36" s="41">
        <v>0</v>
      </c>
      <c r="L36" s="2078"/>
    </row>
    <row r="37" spans="1:12" ht="19.5" customHeight="1">
      <c r="A37" s="28" t="s">
        <v>58</v>
      </c>
      <c r="B37" s="1653">
        <v>0</v>
      </c>
      <c r="C37" s="1654"/>
      <c r="D37" s="57">
        <v>3639</v>
      </c>
      <c r="E37" s="57">
        <v>7865</v>
      </c>
      <c r="F37" s="45">
        <f t="shared" si="4"/>
        <v>11504</v>
      </c>
      <c r="G37" s="46">
        <v>1761</v>
      </c>
      <c r="H37" s="47">
        <f t="shared" si="5"/>
        <v>13265</v>
      </c>
      <c r="I37" s="46">
        <v>0</v>
      </c>
      <c r="J37" s="46">
        <f t="shared" si="6"/>
        <v>13265</v>
      </c>
      <c r="K37" s="46">
        <v>0</v>
      </c>
      <c r="L37" s="2078"/>
    </row>
    <row r="38" spans="1:12" ht="19.5" customHeight="1">
      <c r="A38" s="33" t="s">
        <v>59</v>
      </c>
      <c r="B38" s="1655">
        <v>0</v>
      </c>
      <c r="C38" s="1656"/>
      <c r="D38" s="34">
        <v>2095</v>
      </c>
      <c r="E38" s="34">
        <v>64</v>
      </c>
      <c r="F38" s="35">
        <f t="shared" si="4"/>
        <v>2159</v>
      </c>
      <c r="G38" s="36">
        <v>665</v>
      </c>
      <c r="H38" s="37">
        <f t="shared" si="5"/>
        <v>2824</v>
      </c>
      <c r="I38" s="36">
        <v>14</v>
      </c>
      <c r="J38" s="36">
        <f t="shared" si="6"/>
        <v>2838</v>
      </c>
      <c r="K38" s="36">
        <v>0</v>
      </c>
      <c r="L38" s="2078"/>
    </row>
    <row r="39" spans="1:12" ht="19.5" customHeight="1">
      <c r="A39" s="33" t="s">
        <v>60</v>
      </c>
      <c r="B39" s="1655">
        <v>250</v>
      </c>
      <c r="C39" s="1656"/>
      <c r="D39" s="34">
        <v>7228</v>
      </c>
      <c r="E39" s="34">
        <v>1879</v>
      </c>
      <c r="F39" s="35">
        <f t="shared" si="4"/>
        <v>9357</v>
      </c>
      <c r="G39" s="36">
        <v>3280</v>
      </c>
      <c r="H39" s="37">
        <f t="shared" si="5"/>
        <v>12637</v>
      </c>
      <c r="I39" s="36">
        <v>20</v>
      </c>
      <c r="J39" s="36">
        <f t="shared" si="6"/>
        <v>12657</v>
      </c>
      <c r="K39" s="36">
        <v>0</v>
      </c>
      <c r="L39" s="2078"/>
    </row>
    <row r="40" spans="1:12" ht="19.5" customHeight="1">
      <c r="A40" s="33" t="s">
        <v>61</v>
      </c>
      <c r="B40" s="1655">
        <v>4069</v>
      </c>
      <c r="C40" s="1656"/>
      <c r="D40" s="34">
        <v>4849</v>
      </c>
      <c r="E40" s="34">
        <v>1439</v>
      </c>
      <c r="F40" s="35">
        <f t="shared" si="4"/>
        <v>10357</v>
      </c>
      <c r="G40" s="36">
        <v>1505</v>
      </c>
      <c r="H40" s="37">
        <f t="shared" si="5"/>
        <v>11862</v>
      </c>
      <c r="I40" s="36">
        <v>357</v>
      </c>
      <c r="J40" s="36">
        <f t="shared" si="6"/>
        <v>12219</v>
      </c>
      <c r="K40" s="36">
        <v>0</v>
      </c>
      <c r="L40" s="2078"/>
    </row>
    <row r="41" spans="1:12" ht="19.5" customHeight="1" thickBot="1">
      <c r="A41" s="38" t="s">
        <v>62</v>
      </c>
      <c r="B41" s="1657">
        <v>865</v>
      </c>
      <c r="C41" s="1658"/>
      <c r="D41" s="53">
        <v>0</v>
      </c>
      <c r="E41" s="53">
        <v>75</v>
      </c>
      <c r="F41" s="54">
        <f t="shared" si="4"/>
        <v>940</v>
      </c>
      <c r="G41" s="55">
        <v>5</v>
      </c>
      <c r="H41" s="56">
        <f t="shared" si="5"/>
        <v>945</v>
      </c>
      <c r="I41" s="55">
        <v>0</v>
      </c>
      <c r="J41" s="55">
        <f t="shared" si="6"/>
        <v>945</v>
      </c>
      <c r="K41" s="55">
        <v>0</v>
      </c>
      <c r="L41" s="2079"/>
    </row>
    <row r="42" spans="1:12" ht="19.5" customHeight="1" thickBot="1">
      <c r="A42" s="69" t="s">
        <v>63</v>
      </c>
      <c r="B42" s="1647">
        <f>SUM(B28:C41)</f>
        <v>11137</v>
      </c>
      <c r="C42" s="1648"/>
      <c r="D42" s="64">
        <f t="shared" ref="D42:K42" si="7">SUM(D28:D41)</f>
        <v>59218</v>
      </c>
      <c r="E42" s="64">
        <f t="shared" si="7"/>
        <v>19831</v>
      </c>
      <c r="F42" s="65">
        <f t="shared" si="7"/>
        <v>90186</v>
      </c>
      <c r="G42" s="66">
        <f t="shared" si="7"/>
        <v>11157</v>
      </c>
      <c r="H42" s="67">
        <f t="shared" si="7"/>
        <v>101343</v>
      </c>
      <c r="I42" s="66">
        <f t="shared" si="7"/>
        <v>2275</v>
      </c>
      <c r="J42" s="66">
        <f t="shared" si="7"/>
        <v>103618</v>
      </c>
      <c r="K42" s="66">
        <f t="shared" si="7"/>
        <v>0</v>
      </c>
      <c r="L42" s="31"/>
    </row>
    <row r="43" spans="1:12" ht="19.5" customHeight="1" thickBot="1">
      <c r="A43" s="68" t="s">
        <v>64</v>
      </c>
      <c r="B43" s="1649">
        <f>SUM(B42+B27)</f>
        <v>1079825</v>
      </c>
      <c r="C43" s="1650"/>
      <c r="D43" s="70">
        <f t="shared" ref="D43:K43" si="8">SUM(D42+D27)</f>
        <v>720274</v>
      </c>
      <c r="E43" s="70">
        <f t="shared" si="8"/>
        <v>558546</v>
      </c>
      <c r="F43" s="71">
        <f t="shared" si="8"/>
        <v>2358645</v>
      </c>
      <c r="G43" s="72">
        <f t="shared" si="8"/>
        <v>116909</v>
      </c>
      <c r="H43" s="73">
        <f>SUM(H42+H27)</f>
        <v>2475554</v>
      </c>
      <c r="I43" s="72">
        <f t="shared" si="8"/>
        <v>219060</v>
      </c>
      <c r="J43" s="72">
        <f t="shared" si="8"/>
        <v>2694614</v>
      </c>
      <c r="K43" s="72">
        <f t="shared" si="8"/>
        <v>0</v>
      </c>
      <c r="L43" s="31"/>
    </row>
    <row r="44" spans="1:12" s="74" customFormat="1" ht="15.75" customHeight="1">
      <c r="A44" s="74" t="s">
        <v>65</v>
      </c>
      <c r="B44" s="75"/>
      <c r="C44" s="75"/>
      <c r="D44" s="75"/>
      <c r="E44" s="75"/>
      <c r="F44" s="76"/>
      <c r="G44" s="75"/>
      <c r="H44" s="76"/>
      <c r="I44" s="75"/>
      <c r="J44" s="76"/>
      <c r="K44" s="75"/>
      <c r="L44" s="2080"/>
    </row>
    <row r="45" spans="1:12" s="74" customFormat="1" ht="15.75" customHeight="1">
      <c r="A45" s="74" t="s">
        <v>66</v>
      </c>
      <c r="B45" s="75"/>
      <c r="C45" s="75"/>
      <c r="D45" s="75"/>
      <c r="E45" s="75"/>
      <c r="F45" s="76"/>
      <c r="G45" s="75"/>
      <c r="H45" s="76"/>
      <c r="I45" s="75"/>
      <c r="J45" s="76"/>
      <c r="K45" s="75"/>
      <c r="L45" s="75"/>
    </row>
    <row r="46" spans="1:12" s="74" customFormat="1" ht="15.75" customHeight="1">
      <c r="A46" s="74" t="s">
        <v>67</v>
      </c>
      <c r="B46" s="75"/>
      <c r="C46" s="75"/>
      <c r="D46" s="75"/>
      <c r="E46" s="75"/>
      <c r="F46" s="76"/>
      <c r="G46" s="75"/>
      <c r="H46" s="76"/>
      <c r="I46" s="75"/>
      <c r="J46" s="76"/>
      <c r="K46" s="75"/>
      <c r="L46" s="75"/>
    </row>
    <row r="47" spans="1:12" s="74" customFormat="1" ht="15.75" customHeight="1">
      <c r="B47" s="75"/>
      <c r="C47" s="75"/>
      <c r="D47" s="75"/>
      <c r="E47" s="75"/>
      <c r="F47" s="76"/>
      <c r="G47" s="75"/>
      <c r="H47" s="76"/>
      <c r="I47" s="75"/>
      <c r="J47" s="76"/>
      <c r="K47" s="75"/>
      <c r="L47" s="75"/>
    </row>
    <row r="48" spans="1:12" s="74" customFormat="1" ht="15.75" customHeight="1">
      <c r="B48" s="75"/>
      <c r="C48" s="75"/>
      <c r="D48" s="75"/>
      <c r="E48" s="75"/>
      <c r="F48" s="76"/>
      <c r="G48" s="75"/>
      <c r="H48" s="76"/>
      <c r="I48" s="75"/>
      <c r="J48" s="76"/>
      <c r="K48" s="75"/>
      <c r="L48" s="75"/>
    </row>
    <row r="49" spans="1:10" ht="16.5" customHeight="1">
      <c r="A49" s="5"/>
      <c r="B49" s="5"/>
      <c r="C49" s="5"/>
      <c r="F49" s="5"/>
      <c r="H49" s="5"/>
      <c r="J49" s="5"/>
    </row>
    <row r="71" spans="1:10" ht="16.5" customHeight="1">
      <c r="A71" s="77"/>
      <c r="B71" s="77"/>
      <c r="C71" s="5"/>
      <c r="F71" s="5"/>
      <c r="H71" s="5"/>
      <c r="J71" s="5"/>
    </row>
  </sheetData>
  <mergeCells count="43">
    <mergeCell ref="B42:C42"/>
    <mergeCell ref="B43:C43"/>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B8:C8"/>
    <mergeCell ref="B9:C9"/>
    <mergeCell ref="B10:C10"/>
    <mergeCell ref="B11:C11"/>
    <mergeCell ref="B5:E5"/>
    <mergeCell ref="F5:F6"/>
    <mergeCell ref="G5:G6"/>
    <mergeCell ref="B6:B7"/>
    <mergeCell ref="C6:C7"/>
    <mergeCell ref="D6:D7"/>
    <mergeCell ref="E6:E7"/>
  </mergeCells>
  <phoneticPr fontId="3"/>
  <conditionalFormatting sqref="B8:L43">
    <cfRule type="cellIs" dxfId="33" priority="32" operator="equal">
      <formula>0</formula>
    </cfRule>
  </conditionalFormatting>
  <printOptions horizontalCentered="1"/>
  <pageMargins left="0.59055118110236227" right="0.59055118110236227" top="0.78740157480314965" bottom="0.78740157480314965" header="0.51181102362204722" footer="0.39370078740157483"/>
  <pageSetup paperSize="9" scale="90" fitToWidth="2" orientation="portrait" r:id="rId1"/>
  <headerFooter alignWithMargins="0"/>
  <ignoredErrors>
    <ignoredError sqref="F27:K27"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zoomScaleNormal="100" zoomScaleSheetLayoutView="100" workbookViewId="0">
      <pane xSplit="1" ySplit="7" topLeftCell="B8" activePane="bottomRight" state="frozen"/>
      <selection activeCell="I30" sqref="I30"/>
      <selection pane="topRight" activeCell="I30" sqref="I30"/>
      <selection pane="bottomLeft" activeCell="I30" sqref="I30"/>
      <selection pane="bottomRight" activeCell="G54" sqref="G54"/>
    </sheetView>
  </sheetViews>
  <sheetFormatPr defaultColWidth="9" defaultRowHeight="16.5" customHeight="1"/>
  <cols>
    <col min="1" max="1" width="10.875" style="163" customWidth="1"/>
    <col min="2" max="2" width="10.625" style="164" customWidth="1"/>
    <col min="3" max="9" width="10.625" style="109" customWidth="1"/>
    <col min="10" max="12" width="9" style="109"/>
    <col min="13" max="13" width="5.875" style="109" customWidth="1"/>
    <col min="14" max="16384" width="9" style="109"/>
  </cols>
  <sheetData>
    <row r="1" spans="1:9" s="80" customFormat="1" ht="16.5" customHeight="1">
      <c r="A1" s="79"/>
    </row>
    <row r="2" spans="1:9" s="80" customFormat="1" ht="9" customHeight="1">
      <c r="A2" s="79"/>
    </row>
    <row r="3" spans="1:9" s="83" customFormat="1" ht="16.5" customHeight="1" thickBot="1">
      <c r="A3" s="81" t="s">
        <v>68</v>
      </c>
      <c r="B3" s="82"/>
      <c r="C3" s="82"/>
      <c r="D3" s="82"/>
      <c r="H3" s="84" t="s">
        <v>69</v>
      </c>
      <c r="I3" s="84"/>
    </row>
    <row r="4" spans="1:9" s="91" customFormat="1" ht="13.5" customHeight="1" thickBot="1">
      <c r="A4" s="85"/>
      <c r="B4" s="86"/>
      <c r="C4" s="87"/>
      <c r="D4" s="88"/>
      <c r="E4" s="89"/>
      <c r="F4" s="87"/>
      <c r="G4" s="89"/>
      <c r="H4" s="90" t="s">
        <v>4</v>
      </c>
      <c r="I4" s="2071"/>
    </row>
    <row r="5" spans="1:9" s="91" customFormat="1" ht="13.5" customHeight="1">
      <c r="A5" s="1683" t="s">
        <v>7</v>
      </c>
      <c r="B5" s="92" t="s">
        <v>15</v>
      </c>
      <c r="C5" s="93" t="s">
        <v>70</v>
      </c>
      <c r="D5" s="94" t="s">
        <v>71</v>
      </c>
      <c r="E5" s="95" t="s">
        <v>72</v>
      </c>
      <c r="F5" s="96" t="s">
        <v>73</v>
      </c>
      <c r="G5" s="97" t="s">
        <v>74</v>
      </c>
      <c r="H5" s="1684" t="s">
        <v>75</v>
      </c>
      <c r="I5" s="2066"/>
    </row>
    <row r="6" spans="1:9" s="91" customFormat="1" ht="13.5" customHeight="1">
      <c r="A6" s="1683"/>
      <c r="B6" s="1685" t="s">
        <v>76</v>
      </c>
      <c r="C6" s="1687" t="s">
        <v>77</v>
      </c>
      <c r="D6" s="1689" t="s">
        <v>78</v>
      </c>
      <c r="E6" s="1691" t="s">
        <v>79</v>
      </c>
      <c r="F6" s="1693" t="s">
        <v>80</v>
      </c>
      <c r="G6" s="1695" t="s">
        <v>81</v>
      </c>
      <c r="H6" s="1684"/>
      <c r="I6" s="2066"/>
    </row>
    <row r="7" spans="1:9" s="102" customFormat="1" ht="13.5" customHeight="1" thickBot="1">
      <c r="A7" s="99"/>
      <c r="B7" s="1686"/>
      <c r="C7" s="1688"/>
      <c r="D7" s="1690"/>
      <c r="E7" s="1692"/>
      <c r="F7" s="1694"/>
      <c r="G7" s="1696"/>
      <c r="H7" s="100" t="s">
        <v>82</v>
      </c>
      <c r="I7" s="2072"/>
    </row>
    <row r="8" spans="1:9" ht="19.5" customHeight="1">
      <c r="A8" s="103" t="s">
        <v>29</v>
      </c>
      <c r="B8" s="104">
        <v>0</v>
      </c>
      <c r="C8" s="105">
        <v>776712</v>
      </c>
      <c r="D8" s="105">
        <v>414</v>
      </c>
      <c r="E8" s="105">
        <v>119468</v>
      </c>
      <c r="F8" s="106">
        <v>16490</v>
      </c>
      <c r="G8" s="107">
        <v>0</v>
      </c>
      <c r="H8" s="108">
        <f t="shared" ref="H8:H42" si="0">SUM(B8:G8)</f>
        <v>913084</v>
      </c>
      <c r="I8" s="2069"/>
    </row>
    <row r="9" spans="1:9" ht="19.5" customHeight="1">
      <c r="A9" s="110" t="s">
        <v>30</v>
      </c>
      <c r="B9" s="111">
        <v>322510</v>
      </c>
      <c r="C9" s="112">
        <v>0</v>
      </c>
      <c r="D9" s="112">
        <v>0</v>
      </c>
      <c r="E9" s="112">
        <v>50816</v>
      </c>
      <c r="F9" s="113">
        <v>12515</v>
      </c>
      <c r="G9" s="114">
        <v>0</v>
      </c>
      <c r="H9" s="115">
        <f t="shared" si="0"/>
        <v>385841</v>
      </c>
      <c r="I9" s="2069"/>
    </row>
    <row r="10" spans="1:9" ht="19.5" customHeight="1">
      <c r="A10" s="110" t="s">
        <v>31</v>
      </c>
      <c r="B10" s="111">
        <v>115236</v>
      </c>
      <c r="C10" s="112">
        <v>52239</v>
      </c>
      <c r="D10" s="112">
        <v>0</v>
      </c>
      <c r="E10" s="112">
        <v>34828</v>
      </c>
      <c r="F10" s="116">
        <v>1471</v>
      </c>
      <c r="G10" s="114">
        <v>57</v>
      </c>
      <c r="H10" s="115">
        <f t="shared" si="0"/>
        <v>203831</v>
      </c>
      <c r="I10" s="2069"/>
    </row>
    <row r="11" spans="1:9" ht="19.5" customHeight="1">
      <c r="A11" s="110" t="s">
        <v>32</v>
      </c>
      <c r="B11" s="111">
        <v>0</v>
      </c>
      <c r="C11" s="112">
        <v>80282</v>
      </c>
      <c r="D11" s="112">
        <v>887</v>
      </c>
      <c r="E11" s="112">
        <v>12480</v>
      </c>
      <c r="F11" s="116">
        <v>990</v>
      </c>
      <c r="G11" s="114">
        <v>0</v>
      </c>
      <c r="H11" s="115">
        <f t="shared" si="0"/>
        <v>94639</v>
      </c>
      <c r="I11" s="2069"/>
    </row>
    <row r="12" spans="1:9" ht="19.5" customHeight="1" thickBot="1">
      <c r="A12" s="117" t="s">
        <v>33</v>
      </c>
      <c r="B12" s="118">
        <v>0</v>
      </c>
      <c r="C12" s="119">
        <v>54730</v>
      </c>
      <c r="D12" s="119">
        <v>2138</v>
      </c>
      <c r="E12" s="119">
        <v>15022</v>
      </c>
      <c r="F12" s="120">
        <v>222</v>
      </c>
      <c r="G12" s="121">
        <v>31</v>
      </c>
      <c r="H12" s="122">
        <f t="shared" si="0"/>
        <v>72143</v>
      </c>
      <c r="I12" s="2069"/>
    </row>
    <row r="13" spans="1:9" ht="19.5" customHeight="1">
      <c r="A13" s="103" t="s">
        <v>34</v>
      </c>
      <c r="B13" s="104">
        <v>0</v>
      </c>
      <c r="C13" s="123">
        <v>21147</v>
      </c>
      <c r="D13" s="123">
        <v>1087</v>
      </c>
      <c r="E13" s="123">
        <v>25233</v>
      </c>
      <c r="F13" s="113">
        <v>590</v>
      </c>
      <c r="G13" s="124">
        <v>47</v>
      </c>
      <c r="H13" s="125">
        <f t="shared" si="0"/>
        <v>48104</v>
      </c>
      <c r="I13" s="2069"/>
    </row>
    <row r="14" spans="1:9" ht="19.5" customHeight="1">
      <c r="A14" s="110" t="s">
        <v>35</v>
      </c>
      <c r="B14" s="111">
        <v>0</v>
      </c>
      <c r="C14" s="112">
        <v>83452</v>
      </c>
      <c r="D14" s="112">
        <v>6996</v>
      </c>
      <c r="E14" s="112">
        <v>9331</v>
      </c>
      <c r="F14" s="116">
        <v>2991</v>
      </c>
      <c r="G14" s="114">
        <v>0</v>
      </c>
      <c r="H14" s="115">
        <f t="shared" si="0"/>
        <v>102770</v>
      </c>
      <c r="I14" s="2069"/>
    </row>
    <row r="15" spans="1:9" ht="19.5" customHeight="1">
      <c r="A15" s="110" t="s">
        <v>36</v>
      </c>
      <c r="B15" s="111">
        <v>0</v>
      </c>
      <c r="C15" s="112">
        <v>45128</v>
      </c>
      <c r="D15" s="112">
        <v>2269</v>
      </c>
      <c r="E15" s="112">
        <v>12772</v>
      </c>
      <c r="F15" s="116">
        <v>282</v>
      </c>
      <c r="G15" s="114">
        <v>326</v>
      </c>
      <c r="H15" s="115">
        <f t="shared" si="0"/>
        <v>60777</v>
      </c>
      <c r="I15" s="2069"/>
    </row>
    <row r="16" spans="1:9" ht="19.5" customHeight="1">
      <c r="A16" s="110" t="s">
        <v>37</v>
      </c>
      <c r="B16" s="126">
        <v>0</v>
      </c>
      <c r="C16" s="127">
        <v>42534</v>
      </c>
      <c r="D16" s="127">
        <v>1743</v>
      </c>
      <c r="E16" s="127">
        <v>14815</v>
      </c>
      <c r="F16" s="128">
        <v>622</v>
      </c>
      <c r="G16" s="129">
        <v>43</v>
      </c>
      <c r="H16" s="130">
        <f t="shared" si="0"/>
        <v>59757</v>
      </c>
      <c r="I16" s="2073"/>
    </row>
    <row r="17" spans="1:9" ht="19.5" customHeight="1" thickBot="1">
      <c r="A17" s="131" t="s">
        <v>38</v>
      </c>
      <c r="B17" s="132">
        <v>0</v>
      </c>
      <c r="C17" s="133">
        <v>8900</v>
      </c>
      <c r="D17" s="133">
        <v>208</v>
      </c>
      <c r="E17" s="133">
        <v>3202</v>
      </c>
      <c r="F17" s="134">
        <v>227</v>
      </c>
      <c r="G17" s="135">
        <v>0</v>
      </c>
      <c r="H17" s="136">
        <f t="shared" si="0"/>
        <v>12537</v>
      </c>
      <c r="I17" s="2073"/>
    </row>
    <row r="18" spans="1:9" ht="19.5" customHeight="1">
      <c r="A18" s="103" t="s">
        <v>39</v>
      </c>
      <c r="B18" s="104">
        <v>0</v>
      </c>
      <c r="C18" s="123">
        <v>8359</v>
      </c>
      <c r="D18" s="123">
        <v>123</v>
      </c>
      <c r="E18" s="123">
        <v>4197</v>
      </c>
      <c r="F18" s="113">
        <v>150</v>
      </c>
      <c r="G18" s="124">
        <v>14</v>
      </c>
      <c r="H18" s="125">
        <f t="shared" si="0"/>
        <v>12843</v>
      </c>
      <c r="I18" s="2069"/>
    </row>
    <row r="19" spans="1:9" ht="19.5" customHeight="1">
      <c r="A19" s="110" t="s">
        <v>40</v>
      </c>
      <c r="B19" s="126">
        <v>0</v>
      </c>
      <c r="C19" s="127">
        <v>32797</v>
      </c>
      <c r="D19" s="127">
        <v>938</v>
      </c>
      <c r="E19" s="127">
        <v>11076</v>
      </c>
      <c r="F19" s="128">
        <v>828</v>
      </c>
      <c r="G19" s="129">
        <v>54</v>
      </c>
      <c r="H19" s="130">
        <f t="shared" si="0"/>
        <v>45693</v>
      </c>
      <c r="I19" s="2073"/>
    </row>
    <row r="20" spans="1:9" ht="19.5" customHeight="1">
      <c r="A20" s="110" t="s">
        <v>41</v>
      </c>
      <c r="B20" s="137">
        <v>0</v>
      </c>
      <c r="C20" s="112">
        <v>47690</v>
      </c>
      <c r="D20" s="112">
        <v>0</v>
      </c>
      <c r="E20" s="112">
        <v>17337</v>
      </c>
      <c r="F20" s="116">
        <v>683</v>
      </c>
      <c r="G20" s="114">
        <v>0</v>
      </c>
      <c r="H20" s="115">
        <f t="shared" si="0"/>
        <v>65710</v>
      </c>
      <c r="I20" s="2069"/>
    </row>
    <row r="21" spans="1:9" ht="19.5" customHeight="1">
      <c r="A21" s="110" t="s">
        <v>42</v>
      </c>
      <c r="B21" s="137">
        <v>0</v>
      </c>
      <c r="C21" s="112">
        <v>46178</v>
      </c>
      <c r="D21" s="112">
        <v>1552</v>
      </c>
      <c r="E21" s="112">
        <v>12532</v>
      </c>
      <c r="F21" s="116">
        <v>1184</v>
      </c>
      <c r="G21" s="114">
        <v>0</v>
      </c>
      <c r="H21" s="115">
        <f t="shared" si="0"/>
        <v>61446</v>
      </c>
      <c r="I21" s="2069"/>
    </row>
    <row r="22" spans="1:9" ht="19.5" customHeight="1" thickBot="1">
      <c r="A22" s="117" t="s">
        <v>43</v>
      </c>
      <c r="B22" s="118">
        <v>0</v>
      </c>
      <c r="C22" s="119">
        <v>22282</v>
      </c>
      <c r="D22" s="119">
        <v>511</v>
      </c>
      <c r="E22" s="119">
        <v>2846</v>
      </c>
      <c r="F22" s="120">
        <v>456</v>
      </c>
      <c r="G22" s="121">
        <v>34</v>
      </c>
      <c r="H22" s="122">
        <f t="shared" si="0"/>
        <v>26129</v>
      </c>
      <c r="I22" s="2069"/>
    </row>
    <row r="23" spans="1:9" ht="19.5" customHeight="1">
      <c r="A23" s="103" t="s">
        <v>44</v>
      </c>
      <c r="B23" s="104">
        <v>0</v>
      </c>
      <c r="C23" s="123">
        <v>25325</v>
      </c>
      <c r="D23" s="123">
        <v>459</v>
      </c>
      <c r="E23" s="123">
        <v>9794</v>
      </c>
      <c r="F23" s="113">
        <v>709</v>
      </c>
      <c r="G23" s="124">
        <v>0</v>
      </c>
      <c r="H23" s="125">
        <f t="shared" si="0"/>
        <v>36287</v>
      </c>
      <c r="I23" s="2069"/>
    </row>
    <row r="24" spans="1:9" ht="19.5" customHeight="1">
      <c r="A24" s="110" t="s">
        <v>45</v>
      </c>
      <c r="B24" s="111">
        <v>0</v>
      </c>
      <c r="C24" s="112">
        <v>23745</v>
      </c>
      <c r="D24" s="112">
        <v>295</v>
      </c>
      <c r="E24" s="112">
        <v>7996</v>
      </c>
      <c r="F24" s="116">
        <v>335</v>
      </c>
      <c r="G24" s="114">
        <v>0</v>
      </c>
      <c r="H24" s="115">
        <f t="shared" si="0"/>
        <v>32371</v>
      </c>
      <c r="I24" s="2069"/>
    </row>
    <row r="25" spans="1:9" ht="19.5" customHeight="1">
      <c r="A25" s="110" t="s">
        <v>46</v>
      </c>
      <c r="B25" s="111">
        <v>0</v>
      </c>
      <c r="C25" s="112">
        <v>8618</v>
      </c>
      <c r="D25" s="112">
        <v>231</v>
      </c>
      <c r="E25" s="112">
        <v>2802</v>
      </c>
      <c r="F25" s="116">
        <v>228</v>
      </c>
      <c r="G25" s="114">
        <v>0</v>
      </c>
      <c r="H25" s="115">
        <f t="shared" si="0"/>
        <v>11879</v>
      </c>
      <c r="I25" s="2069"/>
    </row>
    <row r="26" spans="1:9" ht="19.5" customHeight="1" thickBot="1">
      <c r="A26" s="138" t="s">
        <v>47</v>
      </c>
      <c r="B26" s="139">
        <v>0</v>
      </c>
      <c r="C26" s="140">
        <v>16964</v>
      </c>
      <c r="D26" s="140">
        <v>254</v>
      </c>
      <c r="E26" s="140">
        <v>4960</v>
      </c>
      <c r="F26" s="141">
        <v>440</v>
      </c>
      <c r="G26" s="142">
        <v>0</v>
      </c>
      <c r="H26" s="143">
        <f t="shared" si="0"/>
        <v>22618</v>
      </c>
      <c r="I26" s="2069"/>
    </row>
    <row r="27" spans="1:9" ht="19.5" customHeight="1" thickBot="1">
      <c r="A27" s="144" t="s">
        <v>48</v>
      </c>
      <c r="B27" s="145">
        <f t="shared" ref="B27:G27" si="1">SUM(B8:B26)</f>
        <v>437746</v>
      </c>
      <c r="C27" s="146">
        <f t="shared" si="1"/>
        <v>1397082</v>
      </c>
      <c r="D27" s="146">
        <f t="shared" si="1"/>
        <v>20105</v>
      </c>
      <c r="E27" s="146">
        <f t="shared" si="1"/>
        <v>371507</v>
      </c>
      <c r="F27" s="147">
        <f t="shared" si="1"/>
        <v>41413</v>
      </c>
      <c r="G27" s="148">
        <f t="shared" si="1"/>
        <v>606</v>
      </c>
      <c r="H27" s="149">
        <f t="shared" si="0"/>
        <v>2268459</v>
      </c>
      <c r="I27" s="2069"/>
    </row>
    <row r="28" spans="1:9" ht="19.5" customHeight="1">
      <c r="A28" s="103" t="s">
        <v>49</v>
      </c>
      <c r="B28" s="150">
        <v>0</v>
      </c>
      <c r="C28" s="123">
        <v>5279</v>
      </c>
      <c r="D28" s="123">
        <v>250</v>
      </c>
      <c r="E28" s="123">
        <v>2191</v>
      </c>
      <c r="F28" s="113">
        <v>0</v>
      </c>
      <c r="G28" s="124">
        <v>0</v>
      </c>
      <c r="H28" s="125">
        <f t="shared" si="0"/>
        <v>7720</v>
      </c>
      <c r="I28" s="2069"/>
    </row>
    <row r="29" spans="1:9" ht="19.5" customHeight="1">
      <c r="A29" s="110" t="s">
        <v>50</v>
      </c>
      <c r="B29" s="111">
        <v>0</v>
      </c>
      <c r="C29" s="112">
        <v>8729</v>
      </c>
      <c r="D29" s="112">
        <v>471</v>
      </c>
      <c r="E29" s="112">
        <v>2234</v>
      </c>
      <c r="F29" s="116">
        <v>651</v>
      </c>
      <c r="G29" s="114">
        <v>0</v>
      </c>
      <c r="H29" s="115">
        <f t="shared" si="0"/>
        <v>12085</v>
      </c>
      <c r="I29" s="2069"/>
    </row>
    <row r="30" spans="1:9" ht="19.5" customHeight="1">
      <c r="A30" s="110" t="s">
        <v>51</v>
      </c>
      <c r="B30" s="126">
        <v>0</v>
      </c>
      <c r="C30" s="127">
        <v>6690</v>
      </c>
      <c r="D30" s="127">
        <v>374</v>
      </c>
      <c r="E30" s="127">
        <v>2160</v>
      </c>
      <c r="F30" s="128">
        <v>65</v>
      </c>
      <c r="G30" s="129">
        <v>11</v>
      </c>
      <c r="H30" s="130">
        <f t="shared" si="0"/>
        <v>9300</v>
      </c>
      <c r="I30" s="2073"/>
    </row>
    <row r="31" spans="1:9" ht="19.5" customHeight="1" thickBot="1">
      <c r="A31" s="117" t="s">
        <v>52</v>
      </c>
      <c r="B31" s="118">
        <v>0</v>
      </c>
      <c r="C31" s="119">
        <v>4880</v>
      </c>
      <c r="D31" s="119">
        <v>298</v>
      </c>
      <c r="E31" s="119">
        <v>2120</v>
      </c>
      <c r="F31" s="120">
        <v>86</v>
      </c>
      <c r="G31" s="121">
        <v>9</v>
      </c>
      <c r="H31" s="122">
        <f t="shared" si="0"/>
        <v>7393</v>
      </c>
      <c r="I31" s="2069"/>
    </row>
    <row r="32" spans="1:9" ht="19.5" customHeight="1">
      <c r="A32" s="103" t="s">
        <v>53</v>
      </c>
      <c r="B32" s="104">
        <v>0</v>
      </c>
      <c r="C32" s="123">
        <v>2309</v>
      </c>
      <c r="D32" s="123">
        <v>73</v>
      </c>
      <c r="E32" s="123">
        <v>431</v>
      </c>
      <c r="F32" s="113">
        <v>8</v>
      </c>
      <c r="G32" s="124">
        <v>3</v>
      </c>
      <c r="H32" s="125">
        <f t="shared" si="0"/>
        <v>2824</v>
      </c>
      <c r="I32" s="2069"/>
    </row>
    <row r="33" spans="1:10" ht="19.5" customHeight="1">
      <c r="A33" s="110" t="s">
        <v>54</v>
      </c>
      <c r="B33" s="111">
        <v>0</v>
      </c>
      <c r="C33" s="112">
        <v>3899</v>
      </c>
      <c r="D33" s="112">
        <v>136</v>
      </c>
      <c r="E33" s="112">
        <v>1037</v>
      </c>
      <c r="F33" s="116">
        <v>17</v>
      </c>
      <c r="G33" s="114">
        <v>5</v>
      </c>
      <c r="H33" s="115">
        <f t="shared" si="0"/>
        <v>5094</v>
      </c>
      <c r="I33" s="2069"/>
    </row>
    <row r="34" spans="1:10" ht="19.5" customHeight="1">
      <c r="A34" s="110" t="s">
        <v>55</v>
      </c>
      <c r="B34" s="111">
        <v>0</v>
      </c>
      <c r="C34" s="112">
        <v>2341</v>
      </c>
      <c r="D34" s="112">
        <v>85</v>
      </c>
      <c r="E34" s="112">
        <v>650</v>
      </c>
      <c r="F34" s="116">
        <v>15</v>
      </c>
      <c r="G34" s="114">
        <v>4</v>
      </c>
      <c r="H34" s="115">
        <f t="shared" si="0"/>
        <v>3095</v>
      </c>
      <c r="I34" s="2069"/>
    </row>
    <row r="35" spans="1:10" ht="19.5" customHeight="1">
      <c r="A35" s="110" t="s">
        <v>56</v>
      </c>
      <c r="B35" s="111">
        <v>0</v>
      </c>
      <c r="C35" s="112">
        <v>2686</v>
      </c>
      <c r="D35" s="112">
        <v>41</v>
      </c>
      <c r="E35" s="112">
        <v>565</v>
      </c>
      <c r="F35" s="116">
        <v>18</v>
      </c>
      <c r="G35" s="114">
        <v>5</v>
      </c>
      <c r="H35" s="115">
        <f t="shared" si="0"/>
        <v>3315</v>
      </c>
      <c r="I35" s="2069"/>
    </row>
    <row r="36" spans="1:10" ht="19.5" customHeight="1" thickBot="1">
      <c r="A36" s="117" t="s">
        <v>57</v>
      </c>
      <c r="B36" s="118">
        <v>0</v>
      </c>
      <c r="C36" s="119">
        <v>3767</v>
      </c>
      <c r="D36" s="119">
        <v>33</v>
      </c>
      <c r="E36" s="119">
        <v>1221</v>
      </c>
      <c r="F36" s="120">
        <v>22</v>
      </c>
      <c r="G36" s="121">
        <v>0</v>
      </c>
      <c r="H36" s="122">
        <f t="shared" si="0"/>
        <v>5043</v>
      </c>
      <c r="I36" s="2069"/>
    </row>
    <row r="37" spans="1:10" ht="19.5" customHeight="1">
      <c r="A37" s="103" t="s">
        <v>58</v>
      </c>
      <c r="B37" s="104">
        <v>0</v>
      </c>
      <c r="C37" s="123">
        <v>9998</v>
      </c>
      <c r="D37" s="123">
        <v>101</v>
      </c>
      <c r="E37" s="123">
        <v>1232</v>
      </c>
      <c r="F37" s="113">
        <v>173</v>
      </c>
      <c r="G37" s="124">
        <v>0</v>
      </c>
      <c r="H37" s="125">
        <f t="shared" si="0"/>
        <v>11504</v>
      </c>
      <c r="I37" s="2069"/>
    </row>
    <row r="38" spans="1:10" ht="19.5" customHeight="1">
      <c r="A38" s="110" t="s">
        <v>59</v>
      </c>
      <c r="B38" s="111">
        <v>0</v>
      </c>
      <c r="C38" s="112">
        <v>1812</v>
      </c>
      <c r="D38" s="112">
        <v>1</v>
      </c>
      <c r="E38" s="112">
        <v>266</v>
      </c>
      <c r="F38" s="116">
        <v>80</v>
      </c>
      <c r="G38" s="114">
        <v>0</v>
      </c>
      <c r="H38" s="115">
        <f t="shared" si="0"/>
        <v>2159</v>
      </c>
      <c r="I38" s="2069"/>
    </row>
    <row r="39" spans="1:10" ht="19.5" customHeight="1">
      <c r="A39" s="110" t="s">
        <v>60</v>
      </c>
      <c r="B39" s="111">
        <v>0</v>
      </c>
      <c r="C39" s="112">
        <v>8044</v>
      </c>
      <c r="D39" s="112">
        <v>225</v>
      </c>
      <c r="E39" s="112">
        <v>1026</v>
      </c>
      <c r="F39" s="116">
        <v>62</v>
      </c>
      <c r="G39" s="114">
        <v>0</v>
      </c>
      <c r="H39" s="115">
        <f t="shared" si="0"/>
        <v>9357</v>
      </c>
      <c r="I39" s="2069"/>
    </row>
    <row r="40" spans="1:10" ht="19.5" customHeight="1">
      <c r="A40" s="110" t="s">
        <v>61</v>
      </c>
      <c r="B40" s="111">
        <v>0</v>
      </c>
      <c r="C40" s="112">
        <v>7818</v>
      </c>
      <c r="D40" s="112">
        <v>0</v>
      </c>
      <c r="E40" s="112">
        <v>2499</v>
      </c>
      <c r="F40" s="116">
        <v>40</v>
      </c>
      <c r="G40" s="114">
        <v>0</v>
      </c>
      <c r="H40" s="115">
        <f t="shared" si="0"/>
        <v>10357</v>
      </c>
      <c r="I40" s="2069"/>
    </row>
    <row r="41" spans="1:10" ht="19.5" customHeight="1" thickBot="1">
      <c r="A41" s="117" t="s">
        <v>62</v>
      </c>
      <c r="B41" s="132">
        <v>0</v>
      </c>
      <c r="C41" s="133">
        <v>616</v>
      </c>
      <c r="D41" s="133">
        <v>0</v>
      </c>
      <c r="E41" s="133">
        <v>251</v>
      </c>
      <c r="F41" s="134">
        <v>68</v>
      </c>
      <c r="G41" s="135">
        <v>5</v>
      </c>
      <c r="H41" s="136">
        <f t="shared" si="0"/>
        <v>940</v>
      </c>
      <c r="I41" s="2073"/>
    </row>
    <row r="42" spans="1:10" ht="19.5" customHeight="1" thickBot="1">
      <c r="A42" s="151" t="s">
        <v>83</v>
      </c>
      <c r="B42" s="145">
        <f t="shared" ref="B42:G42" si="2">SUM(B28:B41)</f>
        <v>0</v>
      </c>
      <c r="C42" s="152">
        <f t="shared" si="2"/>
        <v>68868</v>
      </c>
      <c r="D42" s="152">
        <f t="shared" si="2"/>
        <v>2088</v>
      </c>
      <c r="E42" s="152">
        <f t="shared" si="2"/>
        <v>17883</v>
      </c>
      <c r="F42" s="153">
        <f t="shared" si="2"/>
        <v>1305</v>
      </c>
      <c r="G42" s="154">
        <f t="shared" si="2"/>
        <v>42</v>
      </c>
      <c r="H42" s="149">
        <f t="shared" si="0"/>
        <v>90186</v>
      </c>
      <c r="I42" s="2069"/>
    </row>
    <row r="43" spans="1:10" ht="19.5" customHeight="1" thickBot="1">
      <c r="A43" s="155" t="s">
        <v>84</v>
      </c>
      <c r="B43" s="156">
        <f>SUM(B27+B42)</f>
        <v>437746</v>
      </c>
      <c r="C43" s="157">
        <v>1465950</v>
      </c>
      <c r="D43" s="157">
        <v>22193</v>
      </c>
      <c r="E43" s="152">
        <v>389390</v>
      </c>
      <c r="F43" s="158">
        <v>42718</v>
      </c>
      <c r="G43" s="159">
        <v>648</v>
      </c>
      <c r="H43" s="160">
        <f>SUM(H42,H27)</f>
        <v>2358645</v>
      </c>
      <c r="I43" s="2069"/>
    </row>
    <row r="44" spans="1:10" ht="19.5" customHeight="1">
      <c r="A44" s="2074"/>
      <c r="B44" s="2076"/>
      <c r="C44" s="2069"/>
      <c r="D44" s="2069"/>
      <c r="E44" s="2075"/>
      <c r="F44" s="2069"/>
      <c r="G44" s="2069"/>
      <c r="H44" s="2069"/>
      <c r="I44" s="2069"/>
      <c r="J44" s="2018"/>
    </row>
    <row r="45" spans="1:10" s="161" customFormat="1" ht="16.5" customHeight="1">
      <c r="A45" s="1542"/>
      <c r="B45" s="1542"/>
      <c r="C45" s="1542"/>
      <c r="D45" s="1542"/>
      <c r="E45" s="1542"/>
      <c r="F45" s="1542"/>
      <c r="G45" s="1542"/>
      <c r="H45" s="1542"/>
      <c r="I45" s="1542"/>
      <c r="J45" s="1542"/>
    </row>
    <row r="46" spans="1:10" s="161" customFormat="1" ht="16.5" customHeight="1"/>
    <row r="47" spans="1:10" s="161" customFormat="1" ht="16.5" customHeight="1"/>
    <row r="48" spans="1:10" s="161" customFormat="1" ht="16.5" customHeight="1"/>
    <row r="69" spans="1:2" ht="16.5" customHeight="1">
      <c r="A69" s="162"/>
      <c r="B69" s="109"/>
    </row>
  </sheetData>
  <mergeCells count="8">
    <mergeCell ref="A5:A6"/>
    <mergeCell ref="H5:H6"/>
    <mergeCell ref="B6:B7"/>
    <mergeCell ref="C6:C7"/>
    <mergeCell ref="D6:D7"/>
    <mergeCell ref="E6:E7"/>
    <mergeCell ref="F6:F7"/>
    <mergeCell ref="G6:G7"/>
  </mergeCells>
  <phoneticPr fontId="3"/>
  <conditionalFormatting sqref="B27:G27">
    <cfRule type="expression" dxfId="32" priority="4" stopIfTrue="1">
      <formula>NOT(SUM(B8:B26))</formula>
    </cfRule>
  </conditionalFormatting>
  <conditionalFormatting sqref="C42:G42">
    <cfRule type="expression" dxfId="31" priority="2" stopIfTrue="1">
      <formula>NOT(SUM(C28:C41))</formula>
    </cfRule>
  </conditionalFormatting>
  <printOptions horizontalCentered="1"/>
  <pageMargins left="0.59055118110236227" right="0.59055118110236227" top="0.78740157480314965" bottom="0.78740157480314965" header="0.51181102362204722" footer="0.39370078740157483"/>
  <pageSetup paperSize="9" scale="98" fitToWidth="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zoomScaleNormal="100" zoomScaleSheetLayoutView="100" workbookViewId="0">
      <pane xSplit="1" ySplit="8" topLeftCell="B9" activePane="bottomRight" state="frozen"/>
      <selection activeCell="I30" sqref="I30"/>
      <selection pane="topRight" activeCell="I30" sqref="I30"/>
      <selection pane="bottomLeft" activeCell="I30" sqref="I30"/>
      <selection pane="bottomRight" activeCell="H43" sqref="H43"/>
    </sheetView>
  </sheetViews>
  <sheetFormatPr defaultColWidth="9" defaultRowHeight="16.5" customHeight="1"/>
  <cols>
    <col min="1" max="1" width="10.625" style="288" customWidth="1"/>
    <col min="2" max="2" width="6.875" style="1556" customWidth="1"/>
    <col min="3" max="12" width="6.875" style="166" customWidth="1"/>
    <col min="13" max="21" width="6.625" style="166" customWidth="1"/>
    <col min="22" max="23" width="5.875" style="166" customWidth="1"/>
    <col min="24" max="25" width="6.625" style="166" customWidth="1"/>
    <col min="26" max="27" width="6" style="166" customWidth="1"/>
    <col min="28" max="16384" width="9" style="166"/>
  </cols>
  <sheetData>
    <row r="1" spans="1:27" ht="16.5" customHeight="1">
      <c r="A1" s="165"/>
      <c r="B1" s="165"/>
      <c r="C1" s="165"/>
      <c r="D1" s="165"/>
      <c r="J1" s="167"/>
      <c r="K1" s="167"/>
      <c r="L1" s="167"/>
      <c r="M1" s="167"/>
      <c r="N1" s="167"/>
      <c r="O1" s="167"/>
    </row>
    <row r="2" spans="1:27" ht="9" customHeight="1">
      <c r="A2" s="165"/>
      <c r="B2" s="165"/>
      <c r="C2" s="165"/>
      <c r="D2" s="165"/>
      <c r="J2" s="167"/>
      <c r="K2" s="167"/>
      <c r="L2" s="167"/>
      <c r="M2" s="167"/>
      <c r="N2" s="167"/>
      <c r="O2" s="167"/>
    </row>
    <row r="3" spans="1:27" s="171" customFormat="1" ht="16.5" customHeight="1" thickBot="1">
      <c r="A3" s="168" t="s">
        <v>85</v>
      </c>
      <c r="B3" s="169"/>
      <c r="C3" s="170"/>
      <c r="T3" s="172"/>
      <c r="U3" s="172"/>
      <c r="V3" s="172"/>
      <c r="W3" s="172"/>
      <c r="X3" s="172"/>
      <c r="Y3" s="172"/>
      <c r="Z3" s="173" t="s">
        <v>86</v>
      </c>
      <c r="AA3" s="2070"/>
    </row>
    <row r="4" spans="1:27" s="1556" customFormat="1" ht="16.5" customHeight="1" thickBot="1">
      <c r="A4" s="174"/>
      <c r="B4" s="175" t="s">
        <v>15</v>
      </c>
      <c r="C4" s="176"/>
      <c r="D4" s="177"/>
      <c r="E4" s="1701" t="s">
        <v>87</v>
      </c>
      <c r="F4" s="1701"/>
      <c r="G4" s="1701"/>
      <c r="H4" s="1701"/>
      <c r="I4" s="1701"/>
      <c r="J4" s="1701"/>
      <c r="K4" s="1701"/>
      <c r="L4" s="1701"/>
      <c r="M4" s="1701"/>
      <c r="N4" s="1701"/>
      <c r="O4" s="1701"/>
      <c r="P4" s="1701"/>
      <c r="Q4" s="1701"/>
      <c r="R4" s="1701"/>
      <c r="S4" s="1701"/>
      <c r="T4" s="1701"/>
      <c r="U4" s="1701"/>
      <c r="V4" s="1701"/>
      <c r="W4" s="1701"/>
      <c r="X4" s="1701"/>
      <c r="Y4" s="177"/>
      <c r="Z4" s="178"/>
      <c r="AA4" s="181"/>
    </row>
    <row r="5" spans="1:27" s="182" customFormat="1" ht="16.5" customHeight="1">
      <c r="A5" s="179"/>
      <c r="B5" s="1702" t="s">
        <v>88</v>
      </c>
      <c r="C5" s="1703" t="s">
        <v>89</v>
      </c>
      <c r="D5" s="1704"/>
      <c r="E5" s="1704"/>
      <c r="F5" s="1704"/>
      <c r="G5" s="1705"/>
      <c r="H5" s="1703" t="s">
        <v>90</v>
      </c>
      <c r="I5" s="1704"/>
      <c r="J5" s="1704"/>
      <c r="K5" s="1704"/>
      <c r="L5" s="1705"/>
      <c r="M5" s="1703" t="s">
        <v>91</v>
      </c>
      <c r="N5" s="1704"/>
      <c r="O5" s="1704"/>
      <c r="P5" s="1704"/>
      <c r="Q5" s="1704"/>
      <c r="R5" s="1705"/>
      <c r="S5" s="180" t="s">
        <v>73</v>
      </c>
      <c r="T5" s="181" t="s">
        <v>74</v>
      </c>
      <c r="U5" s="1706" t="s">
        <v>92</v>
      </c>
      <c r="V5" s="1707"/>
      <c r="W5" s="1707"/>
      <c r="X5" s="1707"/>
      <c r="Y5" s="1705"/>
      <c r="Z5" s="180" t="s">
        <v>5</v>
      </c>
      <c r="AA5" s="181"/>
    </row>
    <row r="6" spans="1:27" s="182" customFormat="1" ht="16.5" customHeight="1">
      <c r="A6" s="183" t="s">
        <v>94</v>
      </c>
      <c r="B6" s="1702"/>
      <c r="C6" s="184"/>
      <c r="D6" s="185"/>
      <c r="E6" s="185"/>
      <c r="F6" s="184"/>
      <c r="G6" s="186"/>
      <c r="H6" s="187"/>
      <c r="I6" s="185"/>
      <c r="J6" s="1708" t="s">
        <v>95</v>
      </c>
      <c r="K6" s="185"/>
      <c r="L6" s="186"/>
      <c r="M6" s="188"/>
      <c r="N6" s="185"/>
      <c r="O6" s="184"/>
      <c r="P6" s="185"/>
      <c r="Q6" s="189"/>
      <c r="R6" s="186"/>
      <c r="S6" s="1711" t="s">
        <v>96</v>
      </c>
      <c r="T6" s="190" t="s">
        <v>97</v>
      </c>
      <c r="U6" s="1712" t="s">
        <v>98</v>
      </c>
      <c r="V6" s="1697" t="s">
        <v>99</v>
      </c>
      <c r="W6" s="1697" t="s">
        <v>100</v>
      </c>
      <c r="X6" s="191"/>
      <c r="Y6" s="192"/>
      <c r="Z6" s="1700" t="s">
        <v>101</v>
      </c>
      <c r="AA6" s="190"/>
    </row>
    <row r="7" spans="1:27" s="182" customFormat="1" ht="16.5" customHeight="1">
      <c r="A7" s="179"/>
      <c r="B7" s="1702"/>
      <c r="C7" s="184" t="s">
        <v>102</v>
      </c>
      <c r="D7" s="193" t="s">
        <v>103</v>
      </c>
      <c r="E7" s="193" t="s">
        <v>104</v>
      </c>
      <c r="F7" s="184" t="s">
        <v>105</v>
      </c>
      <c r="G7" s="186" t="s">
        <v>106</v>
      </c>
      <c r="H7" s="187" t="s">
        <v>107</v>
      </c>
      <c r="I7" s="193" t="s">
        <v>108</v>
      </c>
      <c r="J7" s="1709"/>
      <c r="K7" s="193" t="s">
        <v>105</v>
      </c>
      <c r="L7" s="186" t="s">
        <v>106</v>
      </c>
      <c r="M7" s="194" t="s">
        <v>109</v>
      </c>
      <c r="N7" s="193" t="s">
        <v>110</v>
      </c>
      <c r="O7" s="184" t="s">
        <v>111</v>
      </c>
      <c r="P7" s="193" t="s">
        <v>112</v>
      </c>
      <c r="Q7" s="195" t="s">
        <v>113</v>
      </c>
      <c r="R7" s="186" t="s">
        <v>106</v>
      </c>
      <c r="S7" s="1711"/>
      <c r="T7" s="190" t="s">
        <v>114</v>
      </c>
      <c r="U7" s="1713"/>
      <c r="V7" s="1698"/>
      <c r="W7" s="1698"/>
      <c r="X7" s="1555" t="s">
        <v>113</v>
      </c>
      <c r="Y7" s="186" t="s">
        <v>106</v>
      </c>
      <c r="Z7" s="1700"/>
      <c r="AA7" s="190"/>
    </row>
    <row r="8" spans="1:27" s="182" customFormat="1" ht="16.5" customHeight="1" thickBot="1">
      <c r="A8" s="196"/>
      <c r="B8" s="197" t="s">
        <v>115</v>
      </c>
      <c r="C8" s="198" t="s">
        <v>116</v>
      </c>
      <c r="D8" s="199" t="s">
        <v>117</v>
      </c>
      <c r="E8" s="200"/>
      <c r="F8" s="201"/>
      <c r="G8" s="202"/>
      <c r="H8" s="203"/>
      <c r="I8" s="200"/>
      <c r="J8" s="1710"/>
      <c r="K8" s="200"/>
      <c r="L8" s="202"/>
      <c r="M8" s="204"/>
      <c r="N8" s="200"/>
      <c r="O8" s="201"/>
      <c r="P8" s="200"/>
      <c r="Q8" s="205"/>
      <c r="R8" s="202"/>
      <c r="S8" s="206"/>
      <c r="T8" s="207"/>
      <c r="U8" s="1714"/>
      <c r="V8" s="1699"/>
      <c r="W8" s="1699"/>
      <c r="X8" s="208"/>
      <c r="Y8" s="209"/>
      <c r="Z8" s="206"/>
      <c r="AA8" s="187"/>
    </row>
    <row r="9" spans="1:27" ht="19.5" customHeight="1">
      <c r="A9" s="210" t="s">
        <v>118</v>
      </c>
      <c r="B9" s="211">
        <v>119468</v>
      </c>
      <c r="C9" s="212" t="s">
        <v>213</v>
      </c>
      <c r="D9" s="213" t="s">
        <v>213</v>
      </c>
      <c r="E9" s="213">
        <v>4256</v>
      </c>
      <c r="F9" s="212">
        <v>10389.590920859584</v>
      </c>
      <c r="G9" s="214">
        <f t="shared" ref="G9:G27" si="0">SUM(C9:F9)</f>
        <v>14645.590920859584</v>
      </c>
      <c r="H9" s="215" t="s">
        <v>213</v>
      </c>
      <c r="I9" s="216" t="s">
        <v>213</v>
      </c>
      <c r="J9" s="217" t="s">
        <v>213</v>
      </c>
      <c r="K9" s="218">
        <v>26882.255545007334</v>
      </c>
      <c r="L9" s="219">
        <f>SUM(H9:K9)</f>
        <v>26882.255545007334</v>
      </c>
      <c r="M9" s="220" t="s">
        <v>213</v>
      </c>
      <c r="N9" s="216" t="s">
        <v>213</v>
      </c>
      <c r="O9" s="216" t="s">
        <v>213</v>
      </c>
      <c r="P9" s="216" t="s">
        <v>213</v>
      </c>
      <c r="Q9" s="216">
        <v>968</v>
      </c>
      <c r="R9" s="219">
        <f t="shared" ref="R9:R27" si="1">SUM(M9:Q9)</f>
        <v>968</v>
      </c>
      <c r="S9" s="221">
        <v>454</v>
      </c>
      <c r="T9" s="212">
        <v>16423.153534133082</v>
      </c>
      <c r="U9" s="222">
        <v>51415</v>
      </c>
      <c r="V9" s="223">
        <v>0</v>
      </c>
      <c r="W9" s="223">
        <v>0</v>
      </c>
      <c r="X9" s="216">
        <v>0</v>
      </c>
      <c r="Y9" s="219">
        <f t="shared" ref="Y9:Y27" si="2">SUM(U9:X9)</f>
        <v>51415</v>
      </c>
      <c r="Z9" s="221">
        <v>8680</v>
      </c>
      <c r="AA9" s="212"/>
    </row>
    <row r="10" spans="1:27" ht="19.5" customHeight="1">
      <c r="A10" s="224" t="s">
        <v>119</v>
      </c>
      <c r="B10" s="225">
        <v>50816</v>
      </c>
      <c r="C10" s="226">
        <v>3218</v>
      </c>
      <c r="D10" s="227">
        <v>4181</v>
      </c>
      <c r="E10" s="227">
        <v>2866</v>
      </c>
      <c r="F10" s="226">
        <v>0</v>
      </c>
      <c r="G10" s="228">
        <f t="shared" si="0"/>
        <v>10265</v>
      </c>
      <c r="H10" s="229" t="s">
        <v>213</v>
      </c>
      <c r="I10" s="230" t="s">
        <v>213</v>
      </c>
      <c r="J10" s="227" t="s">
        <v>213</v>
      </c>
      <c r="K10" s="227">
        <v>10381</v>
      </c>
      <c r="L10" s="228">
        <f t="shared" ref="L10:L27" si="3">SUM(H10:K10)</f>
        <v>10381</v>
      </c>
      <c r="M10" s="229">
        <v>71</v>
      </c>
      <c r="N10" s="227">
        <v>0</v>
      </c>
      <c r="O10" s="227">
        <v>0</v>
      </c>
      <c r="P10" s="227">
        <v>9896</v>
      </c>
      <c r="Q10" s="227">
        <v>0</v>
      </c>
      <c r="R10" s="228">
        <f t="shared" si="1"/>
        <v>9967</v>
      </c>
      <c r="S10" s="231">
        <v>0</v>
      </c>
      <c r="T10" s="226">
        <v>5426</v>
      </c>
      <c r="U10" s="229">
        <v>14465</v>
      </c>
      <c r="V10" s="227">
        <v>0</v>
      </c>
      <c r="W10" s="227">
        <v>0</v>
      </c>
      <c r="X10" s="227">
        <v>0</v>
      </c>
      <c r="Y10" s="219">
        <f t="shared" si="2"/>
        <v>14465</v>
      </c>
      <c r="Z10" s="231">
        <v>312</v>
      </c>
      <c r="AA10" s="212"/>
    </row>
    <row r="11" spans="1:27" ht="19.5" customHeight="1">
      <c r="A11" s="232" t="s">
        <v>31</v>
      </c>
      <c r="B11" s="225">
        <v>34828</v>
      </c>
      <c r="C11" s="226">
        <v>768</v>
      </c>
      <c r="D11" s="218">
        <v>1165</v>
      </c>
      <c r="E11" s="218">
        <v>675</v>
      </c>
      <c r="F11" s="226">
        <v>0</v>
      </c>
      <c r="G11" s="219">
        <f t="shared" si="0"/>
        <v>2608</v>
      </c>
      <c r="H11" s="233">
        <v>1710</v>
      </c>
      <c r="I11" s="234">
        <v>1098</v>
      </c>
      <c r="J11" s="227">
        <v>1029</v>
      </c>
      <c r="K11" s="227">
        <v>0</v>
      </c>
      <c r="L11" s="228">
        <f t="shared" si="3"/>
        <v>3837</v>
      </c>
      <c r="M11" s="229">
        <v>5816</v>
      </c>
      <c r="N11" s="227">
        <v>7402</v>
      </c>
      <c r="O11" s="227">
        <v>66</v>
      </c>
      <c r="P11" s="227">
        <v>3945</v>
      </c>
      <c r="Q11" s="227">
        <v>0</v>
      </c>
      <c r="R11" s="228">
        <f t="shared" si="1"/>
        <v>17229</v>
      </c>
      <c r="S11" s="231">
        <v>2693</v>
      </c>
      <c r="T11" s="226">
        <v>1577</v>
      </c>
      <c r="U11" s="229">
        <v>6322</v>
      </c>
      <c r="V11" s="227">
        <v>0</v>
      </c>
      <c r="W11" s="227">
        <v>0</v>
      </c>
      <c r="X11" s="227">
        <v>0</v>
      </c>
      <c r="Y11" s="219">
        <f t="shared" si="2"/>
        <v>6322</v>
      </c>
      <c r="Z11" s="231">
        <v>562</v>
      </c>
      <c r="AA11" s="212"/>
    </row>
    <row r="12" spans="1:27" ht="19.5" customHeight="1">
      <c r="A12" s="232" t="s">
        <v>120</v>
      </c>
      <c r="B12" s="225">
        <v>12480</v>
      </c>
      <c r="C12" s="226">
        <v>561</v>
      </c>
      <c r="D12" s="227">
        <v>821</v>
      </c>
      <c r="E12" s="227">
        <v>0</v>
      </c>
      <c r="F12" s="226">
        <v>0</v>
      </c>
      <c r="G12" s="228">
        <f t="shared" si="0"/>
        <v>1382</v>
      </c>
      <c r="H12" s="229">
        <v>1278</v>
      </c>
      <c r="I12" s="230">
        <v>916</v>
      </c>
      <c r="J12" s="227">
        <v>629</v>
      </c>
      <c r="K12" s="227">
        <v>0</v>
      </c>
      <c r="L12" s="228">
        <f t="shared" si="3"/>
        <v>2823</v>
      </c>
      <c r="M12" s="229">
        <v>0</v>
      </c>
      <c r="N12" s="227">
        <v>0</v>
      </c>
      <c r="O12" s="227">
        <v>0</v>
      </c>
      <c r="P12" s="227">
        <v>0</v>
      </c>
      <c r="Q12" s="227">
        <v>0</v>
      </c>
      <c r="R12" s="228">
        <f t="shared" si="1"/>
        <v>0</v>
      </c>
      <c r="S12" s="231">
        <v>0</v>
      </c>
      <c r="T12" s="226">
        <v>1662</v>
      </c>
      <c r="U12" s="229">
        <v>6335</v>
      </c>
      <c r="V12" s="227">
        <v>0</v>
      </c>
      <c r="W12" s="227">
        <v>106</v>
      </c>
      <c r="X12" s="227">
        <v>0</v>
      </c>
      <c r="Y12" s="219">
        <f t="shared" si="2"/>
        <v>6441</v>
      </c>
      <c r="Z12" s="231">
        <v>172</v>
      </c>
      <c r="AA12" s="212"/>
    </row>
    <row r="13" spans="1:27" ht="19.5" customHeight="1" thickBot="1">
      <c r="A13" s="235" t="s">
        <v>121</v>
      </c>
      <c r="B13" s="236">
        <v>15022</v>
      </c>
      <c r="C13" s="237">
        <v>364</v>
      </c>
      <c r="D13" s="238">
        <v>381</v>
      </c>
      <c r="E13" s="238">
        <v>815</v>
      </c>
      <c r="F13" s="237">
        <v>0</v>
      </c>
      <c r="G13" s="239">
        <f t="shared" si="0"/>
        <v>1560</v>
      </c>
      <c r="H13" s="240">
        <v>815</v>
      </c>
      <c r="I13" s="241">
        <v>435</v>
      </c>
      <c r="J13" s="242">
        <v>391</v>
      </c>
      <c r="K13" s="242">
        <v>0</v>
      </c>
      <c r="L13" s="243">
        <f t="shared" si="3"/>
        <v>1641</v>
      </c>
      <c r="M13" s="244">
        <v>3715</v>
      </c>
      <c r="N13" s="238">
        <v>2447</v>
      </c>
      <c r="O13" s="238">
        <v>94</v>
      </c>
      <c r="P13" s="242">
        <v>14</v>
      </c>
      <c r="Q13" s="245">
        <v>0</v>
      </c>
      <c r="R13" s="243">
        <f t="shared" si="1"/>
        <v>6270</v>
      </c>
      <c r="S13" s="246">
        <v>1211</v>
      </c>
      <c r="T13" s="237">
        <v>1019</v>
      </c>
      <c r="U13" s="240">
        <v>3020</v>
      </c>
      <c r="V13" s="242">
        <v>0</v>
      </c>
      <c r="W13" s="242">
        <v>0</v>
      </c>
      <c r="X13" s="242">
        <v>0</v>
      </c>
      <c r="Y13" s="247">
        <f t="shared" si="2"/>
        <v>3020</v>
      </c>
      <c r="Z13" s="246">
        <v>301</v>
      </c>
      <c r="AA13" s="212"/>
    </row>
    <row r="14" spans="1:27" ht="19.5" customHeight="1">
      <c r="A14" s="248" t="s">
        <v>122</v>
      </c>
      <c r="B14" s="211">
        <v>25233</v>
      </c>
      <c r="C14" s="249">
        <v>173</v>
      </c>
      <c r="D14" s="218">
        <v>199</v>
      </c>
      <c r="E14" s="218">
        <v>0</v>
      </c>
      <c r="F14" s="249">
        <v>0</v>
      </c>
      <c r="G14" s="219">
        <f t="shared" si="0"/>
        <v>372</v>
      </c>
      <c r="H14" s="220">
        <v>625</v>
      </c>
      <c r="I14" s="234">
        <v>295</v>
      </c>
      <c r="J14" s="216">
        <v>593</v>
      </c>
      <c r="K14" s="216">
        <v>0</v>
      </c>
      <c r="L14" s="250">
        <f t="shared" si="3"/>
        <v>1513</v>
      </c>
      <c r="M14" s="220">
        <v>3601</v>
      </c>
      <c r="N14" s="218">
        <v>2400</v>
      </c>
      <c r="O14" s="218">
        <v>40</v>
      </c>
      <c r="P14" s="216">
        <v>1630</v>
      </c>
      <c r="Q14" s="216">
        <v>0</v>
      </c>
      <c r="R14" s="250">
        <f t="shared" si="1"/>
        <v>7671</v>
      </c>
      <c r="S14" s="251">
        <v>1023</v>
      </c>
      <c r="T14" s="249">
        <v>576</v>
      </c>
      <c r="U14" s="233">
        <v>2772</v>
      </c>
      <c r="V14" s="216">
        <v>0</v>
      </c>
      <c r="W14" s="216">
        <v>339</v>
      </c>
      <c r="X14" s="216">
        <v>0</v>
      </c>
      <c r="Y14" s="219">
        <f t="shared" si="2"/>
        <v>3111</v>
      </c>
      <c r="Z14" s="251">
        <v>10967</v>
      </c>
      <c r="AA14" s="212"/>
    </row>
    <row r="15" spans="1:27" ht="19.5" customHeight="1">
      <c r="A15" s="232" t="s">
        <v>123</v>
      </c>
      <c r="B15" s="225">
        <v>9331</v>
      </c>
      <c r="C15" s="226">
        <v>0</v>
      </c>
      <c r="D15" s="227">
        <v>0</v>
      </c>
      <c r="E15" s="227">
        <v>7</v>
      </c>
      <c r="F15" s="226">
        <v>0</v>
      </c>
      <c r="G15" s="228">
        <f t="shared" si="0"/>
        <v>7</v>
      </c>
      <c r="H15" s="229">
        <v>0</v>
      </c>
      <c r="I15" s="230">
        <v>0</v>
      </c>
      <c r="J15" s="227">
        <v>0</v>
      </c>
      <c r="K15" s="227">
        <v>0</v>
      </c>
      <c r="L15" s="228">
        <f t="shared" si="3"/>
        <v>0</v>
      </c>
      <c r="M15" s="229">
        <v>0</v>
      </c>
      <c r="N15" s="227">
        <v>0</v>
      </c>
      <c r="O15" s="227">
        <v>0</v>
      </c>
      <c r="P15" s="227">
        <v>0</v>
      </c>
      <c r="Q15" s="230">
        <v>0</v>
      </c>
      <c r="R15" s="228">
        <f t="shared" si="1"/>
        <v>0</v>
      </c>
      <c r="S15" s="231">
        <v>0</v>
      </c>
      <c r="T15" s="226">
        <v>1621</v>
      </c>
      <c r="U15" s="229">
        <v>7607</v>
      </c>
      <c r="V15" s="227">
        <v>0</v>
      </c>
      <c r="W15" s="227">
        <v>0</v>
      </c>
      <c r="X15" s="227">
        <v>0</v>
      </c>
      <c r="Y15" s="219">
        <f t="shared" si="2"/>
        <v>7607</v>
      </c>
      <c r="Z15" s="231">
        <v>96</v>
      </c>
      <c r="AA15" s="212"/>
    </row>
    <row r="16" spans="1:27" ht="19.5" customHeight="1">
      <c r="A16" s="232" t="s">
        <v>124</v>
      </c>
      <c r="B16" s="225">
        <v>12772</v>
      </c>
      <c r="C16" s="226">
        <v>192</v>
      </c>
      <c r="D16" s="227">
        <v>341</v>
      </c>
      <c r="E16" s="227">
        <v>0</v>
      </c>
      <c r="F16" s="226">
        <v>0</v>
      </c>
      <c r="G16" s="228">
        <f t="shared" si="0"/>
        <v>533</v>
      </c>
      <c r="H16" s="229">
        <v>509</v>
      </c>
      <c r="I16" s="230">
        <v>385</v>
      </c>
      <c r="J16" s="227">
        <v>294</v>
      </c>
      <c r="K16" s="227">
        <v>0</v>
      </c>
      <c r="L16" s="228">
        <f t="shared" si="3"/>
        <v>1188</v>
      </c>
      <c r="M16" s="229">
        <v>4363</v>
      </c>
      <c r="N16" s="227">
        <v>2283</v>
      </c>
      <c r="O16" s="227">
        <v>60</v>
      </c>
      <c r="P16" s="227">
        <v>774</v>
      </c>
      <c r="Q16" s="230">
        <v>0</v>
      </c>
      <c r="R16" s="228">
        <f t="shared" si="1"/>
        <v>7480</v>
      </c>
      <c r="S16" s="231">
        <v>517</v>
      </c>
      <c r="T16" s="226">
        <v>811</v>
      </c>
      <c r="U16" s="229">
        <v>2243</v>
      </c>
      <c r="V16" s="227">
        <v>0</v>
      </c>
      <c r="W16" s="227">
        <v>0</v>
      </c>
      <c r="X16" s="227">
        <v>0</v>
      </c>
      <c r="Y16" s="219">
        <f t="shared" si="2"/>
        <v>2243</v>
      </c>
      <c r="Z16" s="231">
        <v>0</v>
      </c>
      <c r="AA16" s="212"/>
    </row>
    <row r="17" spans="1:27" ht="19.5" customHeight="1">
      <c r="A17" s="232" t="s">
        <v>125</v>
      </c>
      <c r="B17" s="225">
        <v>14815</v>
      </c>
      <c r="C17" s="226">
        <v>263</v>
      </c>
      <c r="D17" s="227">
        <v>419</v>
      </c>
      <c r="E17" s="227">
        <v>52</v>
      </c>
      <c r="F17" s="226">
        <v>0</v>
      </c>
      <c r="G17" s="228">
        <f t="shared" si="0"/>
        <v>734</v>
      </c>
      <c r="H17" s="229">
        <v>786</v>
      </c>
      <c r="I17" s="230">
        <v>422</v>
      </c>
      <c r="J17" s="227">
        <v>485</v>
      </c>
      <c r="K17" s="227">
        <v>0</v>
      </c>
      <c r="L17" s="228">
        <f t="shared" si="3"/>
        <v>1693</v>
      </c>
      <c r="M17" s="229">
        <v>3725</v>
      </c>
      <c r="N17" s="227">
        <v>3062</v>
      </c>
      <c r="O17" s="227">
        <v>72</v>
      </c>
      <c r="P17" s="227">
        <v>0</v>
      </c>
      <c r="Q17" s="230">
        <v>0</v>
      </c>
      <c r="R17" s="228">
        <f t="shared" si="1"/>
        <v>6859</v>
      </c>
      <c r="S17" s="231">
        <v>1199</v>
      </c>
      <c r="T17" s="226">
        <v>814</v>
      </c>
      <c r="U17" s="229">
        <v>3328</v>
      </c>
      <c r="V17" s="227">
        <v>0</v>
      </c>
      <c r="W17" s="227">
        <v>0</v>
      </c>
      <c r="X17" s="227">
        <v>0</v>
      </c>
      <c r="Y17" s="219">
        <f t="shared" si="2"/>
        <v>3328</v>
      </c>
      <c r="Z17" s="231">
        <v>188</v>
      </c>
      <c r="AA17" s="212"/>
    </row>
    <row r="18" spans="1:27" ht="19.5" customHeight="1" thickBot="1">
      <c r="A18" s="252" t="s">
        <v>126</v>
      </c>
      <c r="B18" s="253">
        <v>3202</v>
      </c>
      <c r="C18" s="237">
        <v>2</v>
      </c>
      <c r="D18" s="238">
        <v>0</v>
      </c>
      <c r="E18" s="238">
        <v>0</v>
      </c>
      <c r="F18" s="237">
        <v>0</v>
      </c>
      <c r="G18" s="247">
        <f t="shared" si="0"/>
        <v>2</v>
      </c>
      <c r="H18" s="240">
        <v>10</v>
      </c>
      <c r="I18" s="241">
        <v>10</v>
      </c>
      <c r="J18" s="238">
        <v>477</v>
      </c>
      <c r="K18" s="238">
        <v>0</v>
      </c>
      <c r="L18" s="247">
        <f t="shared" si="3"/>
        <v>497</v>
      </c>
      <c r="M18" s="240">
        <v>27</v>
      </c>
      <c r="N18" s="238">
        <v>17</v>
      </c>
      <c r="O18" s="238">
        <v>0</v>
      </c>
      <c r="P18" s="238">
        <v>28</v>
      </c>
      <c r="Q18" s="241">
        <v>0</v>
      </c>
      <c r="R18" s="247">
        <f t="shared" si="1"/>
        <v>72</v>
      </c>
      <c r="S18" s="254">
        <v>0</v>
      </c>
      <c r="T18" s="237">
        <v>212</v>
      </c>
      <c r="U18" s="240">
        <v>896</v>
      </c>
      <c r="V18" s="238">
        <v>0</v>
      </c>
      <c r="W18" s="238">
        <v>0</v>
      </c>
      <c r="X18" s="238">
        <v>0</v>
      </c>
      <c r="Y18" s="247">
        <f t="shared" si="2"/>
        <v>896</v>
      </c>
      <c r="Z18" s="254">
        <v>1523</v>
      </c>
      <c r="AA18" s="212"/>
    </row>
    <row r="19" spans="1:27" ht="19.5" customHeight="1">
      <c r="A19" s="248" t="s">
        <v>127</v>
      </c>
      <c r="B19" s="211">
        <v>4197</v>
      </c>
      <c r="C19" s="249">
        <v>78</v>
      </c>
      <c r="D19" s="218">
        <v>79</v>
      </c>
      <c r="E19" s="218">
        <v>77</v>
      </c>
      <c r="F19" s="249">
        <v>0</v>
      </c>
      <c r="G19" s="219">
        <f t="shared" si="0"/>
        <v>234</v>
      </c>
      <c r="H19" s="233">
        <v>125</v>
      </c>
      <c r="I19" s="234">
        <v>101</v>
      </c>
      <c r="J19" s="218">
        <v>106</v>
      </c>
      <c r="K19" s="218">
        <v>0</v>
      </c>
      <c r="L19" s="219">
        <f t="shared" si="3"/>
        <v>332</v>
      </c>
      <c r="M19" s="233">
        <v>314</v>
      </c>
      <c r="N19" s="218">
        <v>334</v>
      </c>
      <c r="O19" s="218">
        <v>5</v>
      </c>
      <c r="P19" s="218">
        <v>278</v>
      </c>
      <c r="Q19" s="234">
        <v>0</v>
      </c>
      <c r="R19" s="219">
        <f t="shared" si="1"/>
        <v>931</v>
      </c>
      <c r="S19" s="221">
        <v>158</v>
      </c>
      <c r="T19" s="249">
        <v>171</v>
      </c>
      <c r="U19" s="233">
        <v>791</v>
      </c>
      <c r="V19" s="218">
        <v>0</v>
      </c>
      <c r="W19" s="218">
        <v>0</v>
      </c>
      <c r="X19" s="218">
        <v>0</v>
      </c>
      <c r="Y19" s="219">
        <f t="shared" si="2"/>
        <v>791</v>
      </c>
      <c r="Z19" s="221">
        <v>1580</v>
      </c>
      <c r="AA19" s="212"/>
    </row>
    <row r="20" spans="1:27" ht="19.5" customHeight="1">
      <c r="A20" s="232" t="s">
        <v>128</v>
      </c>
      <c r="B20" s="225">
        <v>11076</v>
      </c>
      <c r="C20" s="226">
        <v>232</v>
      </c>
      <c r="D20" s="227">
        <v>172</v>
      </c>
      <c r="E20" s="227">
        <v>0</v>
      </c>
      <c r="F20" s="226">
        <v>0</v>
      </c>
      <c r="G20" s="228">
        <f t="shared" si="0"/>
        <v>404</v>
      </c>
      <c r="H20" s="229">
        <v>431</v>
      </c>
      <c r="I20" s="230">
        <v>273</v>
      </c>
      <c r="J20" s="227">
        <v>192</v>
      </c>
      <c r="K20" s="227">
        <v>0</v>
      </c>
      <c r="L20" s="228">
        <f t="shared" si="3"/>
        <v>896</v>
      </c>
      <c r="M20" s="229">
        <v>1925</v>
      </c>
      <c r="N20" s="227">
        <v>1257</v>
      </c>
      <c r="O20" s="227">
        <v>59</v>
      </c>
      <c r="P20" s="227">
        <v>463</v>
      </c>
      <c r="Q20" s="230">
        <v>0</v>
      </c>
      <c r="R20" s="228">
        <f t="shared" si="1"/>
        <v>3704</v>
      </c>
      <c r="S20" s="231">
        <v>280</v>
      </c>
      <c r="T20" s="226">
        <v>457</v>
      </c>
      <c r="U20" s="229">
        <v>1536</v>
      </c>
      <c r="V20" s="227">
        <v>0</v>
      </c>
      <c r="W20" s="227">
        <v>0</v>
      </c>
      <c r="X20" s="227">
        <v>0</v>
      </c>
      <c r="Y20" s="219">
        <f t="shared" si="2"/>
        <v>1536</v>
      </c>
      <c r="Z20" s="231">
        <v>3799</v>
      </c>
      <c r="AA20" s="212"/>
    </row>
    <row r="21" spans="1:27" ht="19.5" customHeight="1">
      <c r="A21" s="232" t="s">
        <v>129</v>
      </c>
      <c r="B21" s="225">
        <v>17337</v>
      </c>
      <c r="C21" s="226">
        <v>274</v>
      </c>
      <c r="D21" s="227">
        <v>443</v>
      </c>
      <c r="E21" s="227">
        <v>13</v>
      </c>
      <c r="F21" s="226">
        <v>0</v>
      </c>
      <c r="G21" s="228">
        <f t="shared" si="0"/>
        <v>730</v>
      </c>
      <c r="H21" s="229">
        <v>609</v>
      </c>
      <c r="I21" s="230">
        <v>386</v>
      </c>
      <c r="J21" s="227">
        <v>388</v>
      </c>
      <c r="K21" s="227">
        <v>0</v>
      </c>
      <c r="L21" s="228">
        <f t="shared" si="3"/>
        <v>1383</v>
      </c>
      <c r="M21" s="229">
        <v>1909</v>
      </c>
      <c r="N21" s="227">
        <v>2372</v>
      </c>
      <c r="O21" s="227">
        <v>88</v>
      </c>
      <c r="P21" s="227">
        <v>1981</v>
      </c>
      <c r="Q21" s="230">
        <v>0</v>
      </c>
      <c r="R21" s="228">
        <f t="shared" si="1"/>
        <v>6350</v>
      </c>
      <c r="S21" s="231">
        <v>930</v>
      </c>
      <c r="T21" s="226">
        <v>995</v>
      </c>
      <c r="U21" s="229">
        <v>2307</v>
      </c>
      <c r="V21" s="227">
        <v>0</v>
      </c>
      <c r="W21" s="227">
        <v>28</v>
      </c>
      <c r="X21" s="227">
        <v>0</v>
      </c>
      <c r="Y21" s="219">
        <f t="shared" si="2"/>
        <v>2335</v>
      </c>
      <c r="Z21" s="231">
        <v>4614</v>
      </c>
      <c r="AA21" s="212"/>
    </row>
    <row r="22" spans="1:27" ht="19.5" customHeight="1">
      <c r="A22" s="232" t="s">
        <v>130</v>
      </c>
      <c r="B22" s="225">
        <v>12532</v>
      </c>
      <c r="C22" s="226">
        <v>299</v>
      </c>
      <c r="D22" s="227">
        <v>402</v>
      </c>
      <c r="E22" s="227">
        <v>0</v>
      </c>
      <c r="F22" s="226">
        <v>0</v>
      </c>
      <c r="G22" s="228">
        <f t="shared" si="0"/>
        <v>701</v>
      </c>
      <c r="H22" s="229">
        <v>579</v>
      </c>
      <c r="I22" s="230">
        <v>287</v>
      </c>
      <c r="J22" s="227">
        <v>426</v>
      </c>
      <c r="K22" s="227">
        <v>0</v>
      </c>
      <c r="L22" s="228">
        <f t="shared" si="3"/>
        <v>1292</v>
      </c>
      <c r="M22" s="229">
        <v>2738</v>
      </c>
      <c r="N22" s="227">
        <v>2042</v>
      </c>
      <c r="O22" s="227">
        <v>126</v>
      </c>
      <c r="P22" s="227">
        <v>852</v>
      </c>
      <c r="Q22" s="230">
        <v>0</v>
      </c>
      <c r="R22" s="228">
        <f t="shared" si="1"/>
        <v>5758</v>
      </c>
      <c r="S22" s="231">
        <v>864</v>
      </c>
      <c r="T22" s="226">
        <v>639</v>
      </c>
      <c r="U22" s="229">
        <v>3225</v>
      </c>
      <c r="V22" s="227">
        <v>41</v>
      </c>
      <c r="W22" s="227">
        <v>0</v>
      </c>
      <c r="X22" s="227">
        <v>0</v>
      </c>
      <c r="Y22" s="219">
        <f t="shared" si="2"/>
        <v>3266</v>
      </c>
      <c r="Z22" s="231">
        <v>12</v>
      </c>
      <c r="AA22" s="212"/>
    </row>
    <row r="23" spans="1:27" ht="19.5" customHeight="1" thickBot="1">
      <c r="A23" s="252" t="s">
        <v>131</v>
      </c>
      <c r="B23" s="253">
        <v>2846</v>
      </c>
      <c r="C23" s="237">
        <v>0</v>
      </c>
      <c r="D23" s="238">
        <v>0</v>
      </c>
      <c r="E23" s="238">
        <v>0</v>
      </c>
      <c r="F23" s="237">
        <v>0</v>
      </c>
      <c r="G23" s="247">
        <f t="shared" si="0"/>
        <v>0</v>
      </c>
      <c r="H23" s="240">
        <v>274</v>
      </c>
      <c r="I23" s="241">
        <v>157</v>
      </c>
      <c r="J23" s="238">
        <v>134</v>
      </c>
      <c r="K23" s="242">
        <v>0</v>
      </c>
      <c r="L23" s="255">
        <f t="shared" si="3"/>
        <v>565</v>
      </c>
      <c r="M23" s="244">
        <v>0</v>
      </c>
      <c r="N23" s="238">
        <v>0</v>
      </c>
      <c r="O23" s="242">
        <v>0</v>
      </c>
      <c r="P23" s="242">
        <v>0</v>
      </c>
      <c r="Q23" s="245">
        <v>0</v>
      </c>
      <c r="R23" s="255">
        <f t="shared" si="1"/>
        <v>0</v>
      </c>
      <c r="S23" s="246">
        <v>0</v>
      </c>
      <c r="T23" s="237">
        <v>335</v>
      </c>
      <c r="U23" s="240">
        <v>911</v>
      </c>
      <c r="V23" s="242">
        <v>0</v>
      </c>
      <c r="W23" s="242">
        <v>0</v>
      </c>
      <c r="X23" s="242">
        <v>0</v>
      </c>
      <c r="Y23" s="247">
        <f t="shared" si="2"/>
        <v>911</v>
      </c>
      <c r="Z23" s="246">
        <v>1035</v>
      </c>
      <c r="AA23" s="212"/>
    </row>
    <row r="24" spans="1:27" ht="19.5" customHeight="1">
      <c r="A24" s="248" t="s">
        <v>132</v>
      </c>
      <c r="B24" s="211">
        <v>9794</v>
      </c>
      <c r="C24" s="249">
        <v>155</v>
      </c>
      <c r="D24" s="218">
        <v>242</v>
      </c>
      <c r="E24" s="218">
        <v>340</v>
      </c>
      <c r="F24" s="249">
        <v>0</v>
      </c>
      <c r="G24" s="219">
        <f t="shared" si="0"/>
        <v>737</v>
      </c>
      <c r="H24" s="233">
        <v>411</v>
      </c>
      <c r="I24" s="234">
        <v>223</v>
      </c>
      <c r="J24" s="223">
        <v>210</v>
      </c>
      <c r="K24" s="216">
        <v>0</v>
      </c>
      <c r="L24" s="250">
        <f t="shared" si="3"/>
        <v>844</v>
      </c>
      <c r="M24" s="220">
        <v>1415</v>
      </c>
      <c r="N24" s="218">
        <v>1335</v>
      </c>
      <c r="O24" s="216">
        <v>4</v>
      </c>
      <c r="P24" s="216">
        <v>1821</v>
      </c>
      <c r="Q24" s="256">
        <v>0</v>
      </c>
      <c r="R24" s="250">
        <f t="shared" si="1"/>
        <v>4575</v>
      </c>
      <c r="S24" s="251">
        <v>713</v>
      </c>
      <c r="T24" s="249">
        <v>526</v>
      </c>
      <c r="U24" s="233">
        <v>1931</v>
      </c>
      <c r="V24" s="216">
        <v>0</v>
      </c>
      <c r="W24" s="216">
        <v>177</v>
      </c>
      <c r="X24" s="216">
        <v>0</v>
      </c>
      <c r="Y24" s="219">
        <f t="shared" si="2"/>
        <v>2108</v>
      </c>
      <c r="Z24" s="251">
        <v>291</v>
      </c>
      <c r="AA24" s="212"/>
    </row>
    <row r="25" spans="1:27" ht="19.5" customHeight="1">
      <c r="A25" s="232" t="s">
        <v>133</v>
      </c>
      <c r="B25" s="225">
        <v>7996</v>
      </c>
      <c r="C25" s="226">
        <v>153</v>
      </c>
      <c r="D25" s="227">
        <v>237</v>
      </c>
      <c r="E25" s="227">
        <v>183</v>
      </c>
      <c r="F25" s="226">
        <v>0</v>
      </c>
      <c r="G25" s="228">
        <f t="shared" si="0"/>
        <v>573</v>
      </c>
      <c r="H25" s="229">
        <v>259</v>
      </c>
      <c r="I25" s="230">
        <v>191</v>
      </c>
      <c r="J25" s="227">
        <v>328</v>
      </c>
      <c r="K25" s="227">
        <v>0</v>
      </c>
      <c r="L25" s="228">
        <f t="shared" si="3"/>
        <v>778</v>
      </c>
      <c r="M25" s="229">
        <v>1196</v>
      </c>
      <c r="N25" s="227">
        <v>1182</v>
      </c>
      <c r="O25" s="227">
        <v>16</v>
      </c>
      <c r="P25" s="227">
        <v>573</v>
      </c>
      <c r="Q25" s="230">
        <v>0</v>
      </c>
      <c r="R25" s="228">
        <f t="shared" si="1"/>
        <v>2967</v>
      </c>
      <c r="S25" s="231">
        <v>590</v>
      </c>
      <c r="T25" s="226">
        <v>566</v>
      </c>
      <c r="U25" s="229">
        <v>1297</v>
      </c>
      <c r="V25" s="227">
        <v>0</v>
      </c>
      <c r="W25" s="227">
        <v>10</v>
      </c>
      <c r="X25" s="227">
        <v>0</v>
      </c>
      <c r="Y25" s="219">
        <f t="shared" si="2"/>
        <v>1307</v>
      </c>
      <c r="Z25" s="231">
        <v>1215</v>
      </c>
      <c r="AA25" s="212"/>
    </row>
    <row r="26" spans="1:27" ht="19.5" customHeight="1">
      <c r="A26" s="232" t="s">
        <v>134</v>
      </c>
      <c r="B26" s="225">
        <v>2802</v>
      </c>
      <c r="C26" s="226">
        <v>94</v>
      </c>
      <c r="D26" s="227">
        <v>9</v>
      </c>
      <c r="E26" s="227">
        <v>155</v>
      </c>
      <c r="F26" s="226">
        <v>0</v>
      </c>
      <c r="G26" s="228">
        <f t="shared" si="0"/>
        <v>258</v>
      </c>
      <c r="H26" s="229">
        <v>123</v>
      </c>
      <c r="I26" s="230">
        <v>68</v>
      </c>
      <c r="J26" s="227">
        <v>44</v>
      </c>
      <c r="K26" s="227">
        <v>0</v>
      </c>
      <c r="L26" s="228">
        <f t="shared" si="3"/>
        <v>235</v>
      </c>
      <c r="M26" s="229">
        <v>831</v>
      </c>
      <c r="N26" s="227">
        <v>367</v>
      </c>
      <c r="O26" s="227">
        <v>6</v>
      </c>
      <c r="P26" s="227">
        <v>324</v>
      </c>
      <c r="Q26" s="230">
        <v>0</v>
      </c>
      <c r="R26" s="228">
        <f t="shared" si="1"/>
        <v>1528</v>
      </c>
      <c r="S26" s="231">
        <v>9</v>
      </c>
      <c r="T26" s="226">
        <v>146</v>
      </c>
      <c r="U26" s="229">
        <v>467</v>
      </c>
      <c r="V26" s="227">
        <v>0</v>
      </c>
      <c r="W26" s="227">
        <v>0</v>
      </c>
      <c r="X26" s="227">
        <v>0</v>
      </c>
      <c r="Y26" s="219">
        <f t="shared" si="2"/>
        <v>467</v>
      </c>
      <c r="Z26" s="231">
        <v>159</v>
      </c>
      <c r="AA26" s="212"/>
    </row>
    <row r="27" spans="1:27" ht="19.5" customHeight="1" thickBot="1">
      <c r="A27" s="257" t="s">
        <v>135</v>
      </c>
      <c r="B27" s="253">
        <v>4960</v>
      </c>
      <c r="C27" s="258">
        <v>95</v>
      </c>
      <c r="D27" s="242">
        <v>170</v>
      </c>
      <c r="E27" s="242">
        <v>424</v>
      </c>
      <c r="F27" s="258">
        <v>0</v>
      </c>
      <c r="G27" s="255">
        <f t="shared" si="0"/>
        <v>689</v>
      </c>
      <c r="H27" s="244">
        <v>239</v>
      </c>
      <c r="I27" s="245">
        <v>142</v>
      </c>
      <c r="J27" s="238">
        <v>120</v>
      </c>
      <c r="K27" s="238">
        <v>0</v>
      </c>
      <c r="L27" s="247">
        <f t="shared" si="3"/>
        <v>501</v>
      </c>
      <c r="M27" s="240">
        <v>1093</v>
      </c>
      <c r="N27" s="242">
        <v>638</v>
      </c>
      <c r="O27" s="238">
        <v>58</v>
      </c>
      <c r="P27" s="238">
        <v>0</v>
      </c>
      <c r="Q27" s="241">
        <v>0</v>
      </c>
      <c r="R27" s="247">
        <f t="shared" si="1"/>
        <v>1789</v>
      </c>
      <c r="S27" s="254">
        <v>417</v>
      </c>
      <c r="T27" s="258">
        <v>294</v>
      </c>
      <c r="U27" s="240">
        <v>897</v>
      </c>
      <c r="V27" s="238">
        <v>0</v>
      </c>
      <c r="W27" s="238">
        <v>127</v>
      </c>
      <c r="X27" s="238">
        <v>0</v>
      </c>
      <c r="Y27" s="247">
        <f t="shared" si="2"/>
        <v>1024</v>
      </c>
      <c r="Z27" s="254">
        <v>246</v>
      </c>
      <c r="AA27" s="212"/>
    </row>
    <row r="28" spans="1:27" ht="19.5" customHeight="1" thickBot="1">
      <c r="A28" s="259" t="s">
        <v>136</v>
      </c>
      <c r="B28" s="260">
        <f t="shared" ref="B28:Y28" si="4">SUM(B9:B27)</f>
        <v>371507</v>
      </c>
      <c r="C28" s="261">
        <f t="shared" si="4"/>
        <v>6921</v>
      </c>
      <c r="D28" s="262">
        <f t="shared" si="4"/>
        <v>9261</v>
      </c>
      <c r="E28" s="262">
        <f>SUM(E9:E27)</f>
        <v>9863</v>
      </c>
      <c r="F28" s="261">
        <f t="shared" si="4"/>
        <v>10389.590920859584</v>
      </c>
      <c r="G28" s="263">
        <f t="shared" si="4"/>
        <v>36434.590920859584</v>
      </c>
      <c r="H28" s="264">
        <f t="shared" si="4"/>
        <v>8783</v>
      </c>
      <c r="I28" s="265">
        <f t="shared" si="4"/>
        <v>5389</v>
      </c>
      <c r="J28" s="213">
        <f t="shared" si="4"/>
        <v>5846</v>
      </c>
      <c r="K28" s="261">
        <f t="shared" si="4"/>
        <v>37263.255545007334</v>
      </c>
      <c r="L28" s="214">
        <f t="shared" si="4"/>
        <v>57281.255545007334</v>
      </c>
      <c r="M28" s="266">
        <f t="shared" si="4"/>
        <v>32739</v>
      </c>
      <c r="N28" s="267">
        <f t="shared" si="4"/>
        <v>27138</v>
      </c>
      <c r="O28" s="213">
        <f t="shared" si="4"/>
        <v>694</v>
      </c>
      <c r="P28" s="261">
        <f>SUM(P9:P27)</f>
        <v>22579</v>
      </c>
      <c r="Q28" s="213">
        <f t="shared" si="4"/>
        <v>968</v>
      </c>
      <c r="R28" s="214">
        <f t="shared" si="4"/>
        <v>84118</v>
      </c>
      <c r="S28" s="268">
        <f t="shared" si="4"/>
        <v>11058</v>
      </c>
      <c r="T28" s="269">
        <f t="shared" si="4"/>
        <v>34270.153534133082</v>
      </c>
      <c r="U28" s="264">
        <f t="shared" si="4"/>
        <v>111765</v>
      </c>
      <c r="V28" s="267">
        <f t="shared" si="4"/>
        <v>41</v>
      </c>
      <c r="W28" s="267">
        <f t="shared" si="4"/>
        <v>787</v>
      </c>
      <c r="X28" s="267">
        <f t="shared" si="4"/>
        <v>0</v>
      </c>
      <c r="Y28" s="219">
        <f t="shared" si="4"/>
        <v>112593</v>
      </c>
      <c r="Z28" s="268">
        <f>SUM(Z9:Z27)</f>
        <v>35752</v>
      </c>
      <c r="AA28" s="212"/>
    </row>
    <row r="29" spans="1:27" ht="19.5" customHeight="1">
      <c r="A29" s="248" t="s">
        <v>137</v>
      </c>
      <c r="B29" s="270">
        <v>2191</v>
      </c>
      <c r="C29" s="249">
        <v>0</v>
      </c>
      <c r="D29" s="218">
        <v>0</v>
      </c>
      <c r="E29" s="218">
        <v>0</v>
      </c>
      <c r="F29" s="249">
        <v>0</v>
      </c>
      <c r="G29" s="219">
        <f t="shared" ref="G29:G42" si="5">SUM(C29:F29)</f>
        <v>0</v>
      </c>
      <c r="H29" s="233">
        <v>135</v>
      </c>
      <c r="I29" s="234">
        <v>59</v>
      </c>
      <c r="J29" s="216">
        <v>111</v>
      </c>
      <c r="K29" s="216">
        <v>0</v>
      </c>
      <c r="L29" s="250">
        <f t="shared" ref="L29:L42" si="6">SUM(H29:K29)</f>
        <v>305</v>
      </c>
      <c r="M29" s="220">
        <v>0</v>
      </c>
      <c r="N29" s="218">
        <v>0</v>
      </c>
      <c r="O29" s="216">
        <v>0</v>
      </c>
      <c r="P29" s="216">
        <v>0</v>
      </c>
      <c r="Q29" s="256">
        <v>0</v>
      </c>
      <c r="R29" s="250">
        <f>SUM(M29:Q29)</f>
        <v>0</v>
      </c>
      <c r="S29" s="251">
        <v>0</v>
      </c>
      <c r="T29" s="249">
        <v>100</v>
      </c>
      <c r="U29" s="220">
        <v>584</v>
      </c>
      <c r="V29" s="216">
        <v>3</v>
      </c>
      <c r="W29" s="216">
        <v>0</v>
      </c>
      <c r="X29" s="216">
        <v>0</v>
      </c>
      <c r="Y29" s="250">
        <f t="shared" ref="Y29:Y42" si="7">SUM(U29:X29)</f>
        <v>587</v>
      </c>
      <c r="Z29" s="251">
        <v>1199</v>
      </c>
      <c r="AA29" s="212"/>
    </row>
    <row r="30" spans="1:27" ht="19.5" customHeight="1">
      <c r="A30" s="232" t="s">
        <v>138</v>
      </c>
      <c r="B30" s="270">
        <v>2234</v>
      </c>
      <c r="C30" s="226">
        <v>0</v>
      </c>
      <c r="D30" s="227">
        <v>0</v>
      </c>
      <c r="E30" s="227">
        <v>149</v>
      </c>
      <c r="F30" s="226">
        <v>0</v>
      </c>
      <c r="G30" s="228">
        <f t="shared" si="5"/>
        <v>149</v>
      </c>
      <c r="H30" s="229">
        <v>0</v>
      </c>
      <c r="I30" s="230">
        <v>0</v>
      </c>
      <c r="J30" s="227">
        <v>210</v>
      </c>
      <c r="K30" s="227">
        <v>0</v>
      </c>
      <c r="L30" s="228">
        <f t="shared" si="6"/>
        <v>210</v>
      </c>
      <c r="M30" s="229">
        <v>598</v>
      </c>
      <c r="N30" s="227">
        <v>329</v>
      </c>
      <c r="O30" s="227">
        <v>0</v>
      </c>
      <c r="P30" s="227">
        <v>0</v>
      </c>
      <c r="Q30" s="230">
        <v>0</v>
      </c>
      <c r="R30" s="228">
        <f t="shared" ref="R30:R42" si="8">SUM(M30:Q30)</f>
        <v>927</v>
      </c>
      <c r="S30" s="231">
        <v>208</v>
      </c>
      <c r="T30" s="226">
        <v>101</v>
      </c>
      <c r="U30" s="229">
        <v>626</v>
      </c>
      <c r="V30" s="227">
        <v>0</v>
      </c>
      <c r="W30" s="227">
        <v>0</v>
      </c>
      <c r="X30" s="227">
        <v>0</v>
      </c>
      <c r="Y30" s="228">
        <f t="shared" si="7"/>
        <v>626</v>
      </c>
      <c r="Z30" s="231">
        <v>13</v>
      </c>
      <c r="AA30" s="212"/>
    </row>
    <row r="31" spans="1:27" ht="19.5" customHeight="1">
      <c r="A31" s="232" t="s">
        <v>139</v>
      </c>
      <c r="B31" s="270">
        <v>2160</v>
      </c>
      <c r="C31" s="226">
        <v>48</v>
      </c>
      <c r="D31" s="227">
        <v>48</v>
      </c>
      <c r="E31" s="227">
        <v>90</v>
      </c>
      <c r="F31" s="226">
        <v>0</v>
      </c>
      <c r="G31" s="228">
        <f t="shared" si="5"/>
        <v>186</v>
      </c>
      <c r="H31" s="229">
        <v>0</v>
      </c>
      <c r="I31" s="230">
        <v>0</v>
      </c>
      <c r="J31" s="227">
        <v>238</v>
      </c>
      <c r="K31" s="227">
        <v>0</v>
      </c>
      <c r="L31" s="228">
        <f t="shared" si="6"/>
        <v>238</v>
      </c>
      <c r="M31" s="229">
        <v>602</v>
      </c>
      <c r="N31" s="227">
        <v>331</v>
      </c>
      <c r="O31" s="227">
        <v>7</v>
      </c>
      <c r="P31" s="227">
        <v>0</v>
      </c>
      <c r="Q31" s="230">
        <v>0</v>
      </c>
      <c r="R31" s="228">
        <f t="shared" si="8"/>
        <v>940</v>
      </c>
      <c r="S31" s="231">
        <v>169</v>
      </c>
      <c r="T31" s="226">
        <v>104</v>
      </c>
      <c r="U31" s="229">
        <v>445</v>
      </c>
      <c r="V31" s="227">
        <v>0</v>
      </c>
      <c r="W31" s="227">
        <v>0</v>
      </c>
      <c r="X31" s="227">
        <v>0</v>
      </c>
      <c r="Y31" s="228">
        <f t="shared" si="7"/>
        <v>445</v>
      </c>
      <c r="Z31" s="231">
        <v>78</v>
      </c>
      <c r="AA31" s="212"/>
    </row>
    <row r="32" spans="1:27" ht="19.5" customHeight="1" thickBot="1">
      <c r="A32" s="252" t="s">
        <v>140</v>
      </c>
      <c r="B32" s="271">
        <v>2120</v>
      </c>
      <c r="C32" s="237">
        <v>21</v>
      </c>
      <c r="D32" s="238">
        <v>41</v>
      </c>
      <c r="E32" s="238">
        <v>83</v>
      </c>
      <c r="F32" s="237">
        <v>0</v>
      </c>
      <c r="G32" s="239">
        <f t="shared" si="5"/>
        <v>145</v>
      </c>
      <c r="H32" s="240">
        <v>85</v>
      </c>
      <c r="I32" s="241">
        <v>51</v>
      </c>
      <c r="J32" s="238">
        <v>47</v>
      </c>
      <c r="K32" s="238">
        <v>0</v>
      </c>
      <c r="L32" s="239">
        <f t="shared" si="6"/>
        <v>183</v>
      </c>
      <c r="M32" s="240">
        <v>722</v>
      </c>
      <c r="N32" s="238">
        <v>303</v>
      </c>
      <c r="O32" s="238">
        <v>15</v>
      </c>
      <c r="P32" s="238">
        <v>0</v>
      </c>
      <c r="Q32" s="241">
        <v>0</v>
      </c>
      <c r="R32" s="239">
        <f t="shared" si="8"/>
        <v>1040</v>
      </c>
      <c r="S32" s="254">
        <v>119</v>
      </c>
      <c r="T32" s="237">
        <v>92</v>
      </c>
      <c r="U32" s="240">
        <v>402</v>
      </c>
      <c r="V32" s="238">
        <v>0</v>
      </c>
      <c r="W32" s="238">
        <v>0</v>
      </c>
      <c r="X32" s="238">
        <v>0</v>
      </c>
      <c r="Y32" s="239">
        <f t="shared" si="7"/>
        <v>402</v>
      </c>
      <c r="Z32" s="254">
        <v>139</v>
      </c>
      <c r="AA32" s="212"/>
    </row>
    <row r="33" spans="1:27" ht="19.5" customHeight="1">
      <c r="A33" s="248" t="s">
        <v>141</v>
      </c>
      <c r="B33" s="211">
        <v>431</v>
      </c>
      <c r="C33" s="249">
        <v>10</v>
      </c>
      <c r="D33" s="218">
        <v>15</v>
      </c>
      <c r="E33" s="218">
        <v>0</v>
      </c>
      <c r="F33" s="249">
        <v>0</v>
      </c>
      <c r="G33" s="219">
        <f t="shared" si="5"/>
        <v>25</v>
      </c>
      <c r="H33" s="233">
        <v>24</v>
      </c>
      <c r="I33" s="234">
        <v>16</v>
      </c>
      <c r="J33" s="218">
        <v>11</v>
      </c>
      <c r="K33" s="218">
        <v>0</v>
      </c>
      <c r="L33" s="219">
        <f t="shared" si="6"/>
        <v>51</v>
      </c>
      <c r="M33" s="233">
        <v>121</v>
      </c>
      <c r="N33" s="218">
        <v>73</v>
      </c>
      <c r="O33" s="218">
        <v>2</v>
      </c>
      <c r="P33" s="218">
        <v>16</v>
      </c>
      <c r="Q33" s="234">
        <v>0</v>
      </c>
      <c r="R33" s="219">
        <f t="shared" si="8"/>
        <v>212</v>
      </c>
      <c r="S33" s="221">
        <v>37</v>
      </c>
      <c r="T33" s="249">
        <v>26</v>
      </c>
      <c r="U33" s="233">
        <v>69</v>
      </c>
      <c r="V33" s="218">
        <v>0</v>
      </c>
      <c r="W33" s="218">
        <v>0</v>
      </c>
      <c r="X33" s="218">
        <v>0</v>
      </c>
      <c r="Y33" s="219">
        <f t="shared" si="7"/>
        <v>69</v>
      </c>
      <c r="Z33" s="221">
        <v>11</v>
      </c>
      <c r="AA33" s="212"/>
    </row>
    <row r="34" spans="1:27" ht="19.5" customHeight="1">
      <c r="A34" s="232" t="s">
        <v>142</v>
      </c>
      <c r="B34" s="270">
        <v>1037</v>
      </c>
      <c r="C34" s="226">
        <v>19</v>
      </c>
      <c r="D34" s="227">
        <v>27</v>
      </c>
      <c r="E34" s="227">
        <v>0</v>
      </c>
      <c r="F34" s="226">
        <v>0</v>
      </c>
      <c r="G34" s="228">
        <f t="shared" si="5"/>
        <v>46</v>
      </c>
      <c r="H34" s="229">
        <v>48</v>
      </c>
      <c r="I34" s="230">
        <v>32</v>
      </c>
      <c r="J34" s="227">
        <v>23</v>
      </c>
      <c r="K34" s="227">
        <v>0</v>
      </c>
      <c r="L34" s="228">
        <f t="shared" si="6"/>
        <v>103</v>
      </c>
      <c r="M34" s="229">
        <v>302</v>
      </c>
      <c r="N34" s="227">
        <v>137</v>
      </c>
      <c r="O34" s="227">
        <v>3</v>
      </c>
      <c r="P34" s="227">
        <v>66</v>
      </c>
      <c r="Q34" s="230">
        <v>0</v>
      </c>
      <c r="R34" s="228">
        <f t="shared" si="8"/>
        <v>508</v>
      </c>
      <c r="S34" s="231">
        <v>41</v>
      </c>
      <c r="T34" s="226">
        <v>60</v>
      </c>
      <c r="U34" s="229">
        <v>145</v>
      </c>
      <c r="V34" s="227">
        <v>0</v>
      </c>
      <c r="W34" s="227">
        <v>0</v>
      </c>
      <c r="X34" s="227">
        <v>0</v>
      </c>
      <c r="Y34" s="228">
        <f t="shared" si="7"/>
        <v>145</v>
      </c>
      <c r="Z34" s="231">
        <v>134</v>
      </c>
      <c r="AA34" s="212"/>
    </row>
    <row r="35" spans="1:27" ht="19.5" customHeight="1">
      <c r="A35" s="232" t="s">
        <v>143</v>
      </c>
      <c r="B35" s="270">
        <v>650</v>
      </c>
      <c r="C35" s="226">
        <v>14</v>
      </c>
      <c r="D35" s="227">
        <v>22</v>
      </c>
      <c r="E35" s="227">
        <v>0</v>
      </c>
      <c r="F35" s="226">
        <v>0</v>
      </c>
      <c r="G35" s="228">
        <f t="shared" si="5"/>
        <v>36</v>
      </c>
      <c r="H35" s="229">
        <v>36</v>
      </c>
      <c r="I35" s="230">
        <v>24</v>
      </c>
      <c r="J35" s="227">
        <v>17</v>
      </c>
      <c r="K35" s="227">
        <v>0</v>
      </c>
      <c r="L35" s="228">
        <f t="shared" si="6"/>
        <v>77</v>
      </c>
      <c r="M35" s="229">
        <v>294</v>
      </c>
      <c r="N35" s="227">
        <v>84</v>
      </c>
      <c r="O35" s="227">
        <v>0</v>
      </c>
      <c r="P35" s="227">
        <v>0</v>
      </c>
      <c r="Q35" s="230">
        <v>0</v>
      </c>
      <c r="R35" s="228">
        <f t="shared" si="8"/>
        <v>378</v>
      </c>
      <c r="S35" s="231">
        <v>42</v>
      </c>
      <c r="T35" s="226">
        <v>36</v>
      </c>
      <c r="U35" s="229">
        <v>81</v>
      </c>
      <c r="V35" s="227">
        <v>0</v>
      </c>
      <c r="W35" s="227">
        <v>0</v>
      </c>
      <c r="X35" s="227">
        <v>0</v>
      </c>
      <c r="Y35" s="228">
        <f t="shared" si="7"/>
        <v>81</v>
      </c>
      <c r="Z35" s="231">
        <v>0</v>
      </c>
      <c r="AA35" s="212"/>
    </row>
    <row r="36" spans="1:27" ht="19.5" customHeight="1">
      <c r="A36" s="232" t="s">
        <v>144</v>
      </c>
      <c r="B36" s="270">
        <v>565</v>
      </c>
      <c r="C36" s="226">
        <v>16</v>
      </c>
      <c r="D36" s="227">
        <v>14</v>
      </c>
      <c r="E36" s="227">
        <v>60</v>
      </c>
      <c r="F36" s="226">
        <v>0</v>
      </c>
      <c r="G36" s="228">
        <f t="shared" si="5"/>
        <v>90</v>
      </c>
      <c r="H36" s="229">
        <v>24</v>
      </c>
      <c r="I36" s="230">
        <v>19</v>
      </c>
      <c r="J36" s="227">
        <v>13</v>
      </c>
      <c r="K36" s="227">
        <v>0</v>
      </c>
      <c r="L36" s="228">
        <f t="shared" si="6"/>
        <v>56</v>
      </c>
      <c r="M36" s="229">
        <v>170</v>
      </c>
      <c r="N36" s="227">
        <v>84</v>
      </c>
      <c r="O36" s="227">
        <v>1</v>
      </c>
      <c r="P36" s="227">
        <v>30</v>
      </c>
      <c r="Q36" s="230">
        <v>0</v>
      </c>
      <c r="R36" s="228">
        <f t="shared" si="8"/>
        <v>285</v>
      </c>
      <c r="S36" s="231">
        <v>22</v>
      </c>
      <c r="T36" s="226">
        <v>35</v>
      </c>
      <c r="U36" s="229">
        <v>77</v>
      </c>
      <c r="V36" s="227">
        <v>0</v>
      </c>
      <c r="W36" s="227">
        <v>0</v>
      </c>
      <c r="X36" s="227">
        <v>0</v>
      </c>
      <c r="Y36" s="228">
        <f t="shared" si="7"/>
        <v>77</v>
      </c>
      <c r="Z36" s="231">
        <v>0</v>
      </c>
      <c r="AA36" s="212"/>
    </row>
    <row r="37" spans="1:27" ht="19.5" customHeight="1" thickBot="1">
      <c r="A37" s="252" t="s">
        <v>145</v>
      </c>
      <c r="B37" s="271">
        <v>1221</v>
      </c>
      <c r="C37" s="237">
        <v>19</v>
      </c>
      <c r="D37" s="238">
        <v>17</v>
      </c>
      <c r="E37" s="238">
        <v>42</v>
      </c>
      <c r="F37" s="237">
        <v>0</v>
      </c>
      <c r="G37" s="247">
        <f t="shared" si="5"/>
        <v>78</v>
      </c>
      <c r="H37" s="244">
        <v>48</v>
      </c>
      <c r="I37" s="245">
        <v>28</v>
      </c>
      <c r="J37" s="242">
        <v>26</v>
      </c>
      <c r="K37" s="242">
        <v>0</v>
      </c>
      <c r="L37" s="255">
        <f t="shared" si="6"/>
        <v>102</v>
      </c>
      <c r="M37" s="244">
        <v>322</v>
      </c>
      <c r="N37" s="238">
        <v>159</v>
      </c>
      <c r="O37" s="242">
        <v>6</v>
      </c>
      <c r="P37" s="242">
        <v>46</v>
      </c>
      <c r="Q37" s="245">
        <v>0</v>
      </c>
      <c r="R37" s="255">
        <f t="shared" si="8"/>
        <v>533</v>
      </c>
      <c r="S37" s="246">
        <v>50</v>
      </c>
      <c r="T37" s="237">
        <v>48</v>
      </c>
      <c r="U37" s="240">
        <v>147</v>
      </c>
      <c r="V37" s="242">
        <v>0</v>
      </c>
      <c r="W37" s="242">
        <v>0</v>
      </c>
      <c r="X37" s="242">
        <v>0</v>
      </c>
      <c r="Y37" s="255">
        <f t="shared" si="7"/>
        <v>147</v>
      </c>
      <c r="Z37" s="246">
        <v>263</v>
      </c>
      <c r="AA37" s="212"/>
    </row>
    <row r="38" spans="1:27" ht="19.5" customHeight="1">
      <c r="A38" s="248" t="s">
        <v>146</v>
      </c>
      <c r="B38" s="211">
        <v>1232</v>
      </c>
      <c r="C38" s="249">
        <v>235</v>
      </c>
      <c r="D38" s="218">
        <v>66</v>
      </c>
      <c r="E38" s="218">
        <v>0</v>
      </c>
      <c r="F38" s="249">
        <v>0</v>
      </c>
      <c r="G38" s="219">
        <f t="shared" si="5"/>
        <v>301</v>
      </c>
      <c r="H38" s="220">
        <v>120</v>
      </c>
      <c r="I38" s="256">
        <v>189</v>
      </c>
      <c r="J38" s="216">
        <v>263</v>
      </c>
      <c r="K38" s="216">
        <v>0</v>
      </c>
      <c r="L38" s="250">
        <f t="shared" si="6"/>
        <v>572</v>
      </c>
      <c r="M38" s="220">
        <v>98</v>
      </c>
      <c r="N38" s="218">
        <v>96</v>
      </c>
      <c r="O38" s="216">
        <v>1</v>
      </c>
      <c r="P38" s="216">
        <v>50</v>
      </c>
      <c r="Q38" s="256">
        <v>0</v>
      </c>
      <c r="R38" s="250">
        <f t="shared" si="8"/>
        <v>245</v>
      </c>
      <c r="S38" s="251">
        <v>12</v>
      </c>
      <c r="T38" s="249">
        <v>37</v>
      </c>
      <c r="U38" s="233">
        <v>54</v>
      </c>
      <c r="V38" s="216">
        <v>0</v>
      </c>
      <c r="W38" s="216">
        <v>0</v>
      </c>
      <c r="X38" s="216">
        <v>0</v>
      </c>
      <c r="Y38" s="250">
        <f t="shared" si="7"/>
        <v>54</v>
      </c>
      <c r="Z38" s="251">
        <v>11</v>
      </c>
      <c r="AA38" s="212"/>
    </row>
    <row r="39" spans="1:27" ht="19.5" customHeight="1">
      <c r="A39" s="232" t="s">
        <v>147</v>
      </c>
      <c r="B39" s="270">
        <v>266</v>
      </c>
      <c r="C39" s="226">
        <v>0</v>
      </c>
      <c r="D39" s="227">
        <v>0</v>
      </c>
      <c r="E39" s="227">
        <v>0</v>
      </c>
      <c r="F39" s="226">
        <v>0</v>
      </c>
      <c r="G39" s="228">
        <f t="shared" si="5"/>
        <v>0</v>
      </c>
      <c r="H39" s="229">
        <v>0</v>
      </c>
      <c r="I39" s="230">
        <v>0</v>
      </c>
      <c r="J39" s="227">
        <v>65</v>
      </c>
      <c r="K39" s="227">
        <v>0</v>
      </c>
      <c r="L39" s="228">
        <f t="shared" si="6"/>
        <v>65</v>
      </c>
      <c r="M39" s="229">
        <v>0</v>
      </c>
      <c r="N39" s="227">
        <v>0</v>
      </c>
      <c r="O39" s="227">
        <v>0</v>
      </c>
      <c r="P39" s="227">
        <v>0</v>
      </c>
      <c r="Q39" s="230">
        <v>0</v>
      </c>
      <c r="R39" s="228">
        <f t="shared" si="8"/>
        <v>0</v>
      </c>
      <c r="S39" s="231">
        <v>10</v>
      </c>
      <c r="T39" s="226">
        <v>49</v>
      </c>
      <c r="U39" s="229">
        <v>52</v>
      </c>
      <c r="V39" s="227">
        <v>1</v>
      </c>
      <c r="W39" s="227">
        <v>0</v>
      </c>
      <c r="X39" s="227">
        <v>0</v>
      </c>
      <c r="Y39" s="228">
        <f t="shared" si="7"/>
        <v>53</v>
      </c>
      <c r="Z39" s="231">
        <v>89</v>
      </c>
      <c r="AA39" s="212"/>
    </row>
    <row r="40" spans="1:27" ht="19.5" customHeight="1">
      <c r="A40" s="232" t="s">
        <v>148</v>
      </c>
      <c r="B40" s="270">
        <v>1026</v>
      </c>
      <c r="C40" s="226">
        <v>27</v>
      </c>
      <c r="D40" s="227">
        <v>38</v>
      </c>
      <c r="E40" s="227">
        <v>0</v>
      </c>
      <c r="F40" s="226">
        <v>0</v>
      </c>
      <c r="G40" s="228">
        <f t="shared" si="5"/>
        <v>65</v>
      </c>
      <c r="H40" s="229">
        <v>138</v>
      </c>
      <c r="I40" s="230">
        <v>101</v>
      </c>
      <c r="J40" s="227">
        <v>108</v>
      </c>
      <c r="K40" s="227">
        <v>0</v>
      </c>
      <c r="L40" s="228">
        <f t="shared" si="6"/>
        <v>347</v>
      </c>
      <c r="M40" s="229">
        <v>362</v>
      </c>
      <c r="N40" s="227">
        <v>184</v>
      </c>
      <c r="O40" s="227">
        <v>1</v>
      </c>
      <c r="P40" s="227">
        <v>0</v>
      </c>
      <c r="Q40" s="230">
        <v>0</v>
      </c>
      <c r="R40" s="228">
        <f t="shared" si="8"/>
        <v>547</v>
      </c>
      <c r="S40" s="231">
        <v>2</v>
      </c>
      <c r="T40" s="226">
        <v>59</v>
      </c>
      <c r="U40" s="229">
        <v>0</v>
      </c>
      <c r="V40" s="227">
        <v>0</v>
      </c>
      <c r="W40" s="227">
        <v>3</v>
      </c>
      <c r="X40" s="227">
        <v>0</v>
      </c>
      <c r="Y40" s="228">
        <f t="shared" si="7"/>
        <v>3</v>
      </c>
      <c r="Z40" s="231">
        <v>3</v>
      </c>
      <c r="AA40" s="212"/>
    </row>
    <row r="41" spans="1:27" ht="19.5" customHeight="1">
      <c r="A41" s="232" t="s">
        <v>149</v>
      </c>
      <c r="B41" s="270">
        <v>2499</v>
      </c>
      <c r="C41" s="226">
        <v>36</v>
      </c>
      <c r="D41" s="227">
        <v>63</v>
      </c>
      <c r="E41" s="227">
        <v>0</v>
      </c>
      <c r="F41" s="226">
        <v>0</v>
      </c>
      <c r="G41" s="228">
        <f t="shared" si="5"/>
        <v>99</v>
      </c>
      <c r="H41" s="229">
        <v>89</v>
      </c>
      <c r="I41" s="230">
        <v>78</v>
      </c>
      <c r="J41" s="227">
        <v>37</v>
      </c>
      <c r="K41" s="227">
        <v>0</v>
      </c>
      <c r="L41" s="228">
        <f t="shared" si="6"/>
        <v>204</v>
      </c>
      <c r="M41" s="229">
        <v>415</v>
      </c>
      <c r="N41" s="227">
        <v>253</v>
      </c>
      <c r="O41" s="227">
        <v>10</v>
      </c>
      <c r="P41" s="227">
        <v>32</v>
      </c>
      <c r="Q41" s="230">
        <v>0</v>
      </c>
      <c r="R41" s="228">
        <f t="shared" si="8"/>
        <v>710</v>
      </c>
      <c r="S41" s="231">
        <v>215</v>
      </c>
      <c r="T41" s="226">
        <v>184</v>
      </c>
      <c r="U41" s="229">
        <v>385</v>
      </c>
      <c r="V41" s="227">
        <v>0</v>
      </c>
      <c r="W41" s="227">
        <v>7</v>
      </c>
      <c r="X41" s="227">
        <v>0</v>
      </c>
      <c r="Y41" s="228">
        <f t="shared" si="7"/>
        <v>392</v>
      </c>
      <c r="Z41" s="231">
        <v>695</v>
      </c>
      <c r="AA41" s="212"/>
    </row>
    <row r="42" spans="1:27" ht="19.5" customHeight="1" thickBot="1">
      <c r="A42" s="252" t="s">
        <v>150</v>
      </c>
      <c r="B42" s="272">
        <v>251</v>
      </c>
      <c r="C42" s="237">
        <v>9</v>
      </c>
      <c r="D42" s="238">
        <v>4</v>
      </c>
      <c r="E42" s="238">
        <v>4</v>
      </c>
      <c r="F42" s="237">
        <v>0</v>
      </c>
      <c r="G42" s="247">
        <f t="shared" si="5"/>
        <v>17</v>
      </c>
      <c r="H42" s="240">
        <v>11</v>
      </c>
      <c r="I42" s="241">
        <v>7</v>
      </c>
      <c r="J42" s="238">
        <v>5</v>
      </c>
      <c r="K42" s="238">
        <v>0</v>
      </c>
      <c r="L42" s="247">
        <f t="shared" si="6"/>
        <v>23</v>
      </c>
      <c r="M42" s="240">
        <v>59</v>
      </c>
      <c r="N42" s="238">
        <v>38</v>
      </c>
      <c r="O42" s="238">
        <v>1</v>
      </c>
      <c r="P42" s="238">
        <v>0</v>
      </c>
      <c r="Q42" s="241">
        <v>0</v>
      </c>
      <c r="R42" s="247">
        <f t="shared" si="8"/>
        <v>98</v>
      </c>
      <c r="S42" s="254">
        <v>10</v>
      </c>
      <c r="T42" s="237">
        <v>11</v>
      </c>
      <c r="U42" s="240">
        <v>29</v>
      </c>
      <c r="V42" s="238">
        <v>0</v>
      </c>
      <c r="W42" s="238">
        <v>0</v>
      </c>
      <c r="X42" s="238">
        <v>0</v>
      </c>
      <c r="Y42" s="247">
        <f t="shared" si="7"/>
        <v>29</v>
      </c>
      <c r="Z42" s="254">
        <v>63</v>
      </c>
      <c r="AA42" s="212"/>
    </row>
    <row r="43" spans="1:27" ht="19.5" customHeight="1" thickBot="1">
      <c r="A43" s="273" t="s">
        <v>151</v>
      </c>
      <c r="B43" s="260">
        <f t="shared" ref="B43:Z43" si="9">SUM(B29:B42)</f>
        <v>17883</v>
      </c>
      <c r="C43" s="261">
        <f t="shared" si="9"/>
        <v>454</v>
      </c>
      <c r="D43" s="262">
        <f t="shared" si="9"/>
        <v>355</v>
      </c>
      <c r="E43" s="267">
        <f>SUM(E29:E42)</f>
        <v>428</v>
      </c>
      <c r="F43" s="269">
        <f t="shared" si="9"/>
        <v>0</v>
      </c>
      <c r="G43" s="263">
        <f t="shared" si="9"/>
        <v>1237</v>
      </c>
      <c r="H43" s="274">
        <f t="shared" si="9"/>
        <v>758</v>
      </c>
      <c r="I43" s="275">
        <f t="shared" si="9"/>
        <v>604</v>
      </c>
      <c r="J43" s="262">
        <f t="shared" si="9"/>
        <v>1174</v>
      </c>
      <c r="K43" s="269">
        <f t="shared" si="9"/>
        <v>0</v>
      </c>
      <c r="L43" s="263">
        <f t="shared" si="9"/>
        <v>2536</v>
      </c>
      <c r="M43" s="264">
        <f t="shared" si="9"/>
        <v>4065</v>
      </c>
      <c r="N43" s="267">
        <f t="shared" si="9"/>
        <v>2071</v>
      </c>
      <c r="O43" s="267">
        <f t="shared" si="9"/>
        <v>47</v>
      </c>
      <c r="P43" s="269">
        <f>SUM(P29:P42)</f>
        <v>240</v>
      </c>
      <c r="Q43" s="267">
        <f t="shared" si="9"/>
        <v>0</v>
      </c>
      <c r="R43" s="263">
        <f t="shared" si="9"/>
        <v>6423</v>
      </c>
      <c r="S43" s="276">
        <f t="shared" si="9"/>
        <v>937</v>
      </c>
      <c r="T43" s="269">
        <f t="shared" si="9"/>
        <v>942</v>
      </c>
      <c r="U43" s="264">
        <f t="shared" si="9"/>
        <v>3096</v>
      </c>
      <c r="V43" s="267">
        <f t="shared" si="9"/>
        <v>4</v>
      </c>
      <c r="W43" s="267">
        <f t="shared" si="9"/>
        <v>10</v>
      </c>
      <c r="X43" s="267">
        <f t="shared" si="9"/>
        <v>0</v>
      </c>
      <c r="Y43" s="263">
        <f t="shared" si="9"/>
        <v>3110</v>
      </c>
      <c r="Z43" s="276">
        <f t="shared" si="9"/>
        <v>2698</v>
      </c>
      <c r="AA43" s="212"/>
    </row>
    <row r="44" spans="1:27" ht="19.5" customHeight="1" thickBot="1">
      <c r="A44" s="277" t="s">
        <v>152</v>
      </c>
      <c r="B44" s="260">
        <f t="shared" ref="B44:Z44" si="10">SUM(B28,B43)</f>
        <v>389390</v>
      </c>
      <c r="C44" s="278">
        <f t="shared" si="10"/>
        <v>7375</v>
      </c>
      <c r="D44" s="262">
        <f t="shared" si="10"/>
        <v>9616</v>
      </c>
      <c r="E44" s="267">
        <f>SUM(E28,E43)</f>
        <v>10291</v>
      </c>
      <c r="F44" s="279">
        <f t="shared" si="10"/>
        <v>10389.590920859584</v>
      </c>
      <c r="G44" s="280">
        <f t="shared" si="10"/>
        <v>37671.590920859584</v>
      </c>
      <c r="H44" s="274">
        <f t="shared" si="10"/>
        <v>9541</v>
      </c>
      <c r="I44" s="275">
        <f t="shared" si="10"/>
        <v>5993</v>
      </c>
      <c r="J44" s="262">
        <f t="shared" si="10"/>
        <v>7020</v>
      </c>
      <c r="K44" s="279">
        <f t="shared" si="10"/>
        <v>37263.255545007334</v>
      </c>
      <c r="L44" s="263">
        <f t="shared" si="10"/>
        <v>59817.255545007334</v>
      </c>
      <c r="M44" s="264">
        <f t="shared" si="10"/>
        <v>36804</v>
      </c>
      <c r="N44" s="267">
        <f t="shared" si="10"/>
        <v>29209</v>
      </c>
      <c r="O44" s="267">
        <f t="shared" si="10"/>
        <v>741</v>
      </c>
      <c r="P44" s="279">
        <f>SUM(P28,P43)</f>
        <v>22819</v>
      </c>
      <c r="Q44" s="267">
        <f t="shared" si="10"/>
        <v>968</v>
      </c>
      <c r="R44" s="263">
        <f t="shared" si="10"/>
        <v>90541</v>
      </c>
      <c r="S44" s="276">
        <f t="shared" si="10"/>
        <v>11995</v>
      </c>
      <c r="T44" s="279">
        <f t="shared" si="10"/>
        <v>35212.153534133082</v>
      </c>
      <c r="U44" s="281">
        <f t="shared" si="10"/>
        <v>114861</v>
      </c>
      <c r="V44" s="282">
        <f t="shared" si="10"/>
        <v>45</v>
      </c>
      <c r="W44" s="282">
        <f t="shared" si="10"/>
        <v>797</v>
      </c>
      <c r="X44" s="282">
        <f t="shared" si="10"/>
        <v>0</v>
      </c>
      <c r="Y44" s="280">
        <f t="shared" si="10"/>
        <v>115703</v>
      </c>
      <c r="Z44" s="276">
        <f t="shared" si="10"/>
        <v>38450</v>
      </c>
      <c r="AA44" s="212"/>
    </row>
    <row r="45" spans="1:27" s="284" customFormat="1" ht="14.25" customHeight="1">
      <c r="A45" s="283" t="s">
        <v>153</v>
      </c>
    </row>
    <row r="46" spans="1:27" s="286" customFormat="1" ht="14.25" customHeight="1">
      <c r="A46" s="285" t="s">
        <v>154</v>
      </c>
    </row>
    <row r="47" spans="1:27" ht="14.25" customHeight="1">
      <c r="A47" s="285"/>
      <c r="B47" s="166"/>
    </row>
    <row r="61" spans="1:2" ht="16.5" customHeight="1">
      <c r="A61" s="287"/>
      <c r="B61" s="166"/>
    </row>
  </sheetData>
  <mergeCells count="12">
    <mergeCell ref="W6:W8"/>
    <mergeCell ref="Z6:Z7"/>
    <mergeCell ref="E4:X4"/>
    <mergeCell ref="B5:B7"/>
    <mergeCell ref="C5:G5"/>
    <mergeCell ref="H5:L5"/>
    <mergeCell ref="M5:R5"/>
    <mergeCell ref="U5:Y5"/>
    <mergeCell ref="J6:J8"/>
    <mergeCell ref="S6:S7"/>
    <mergeCell ref="U6:U8"/>
    <mergeCell ref="V6:V8"/>
  </mergeCells>
  <phoneticPr fontId="3"/>
  <conditionalFormatting sqref="B9:AA44">
    <cfRule type="cellIs" dxfId="30" priority="1" stopIfTrue="1" operator="equal">
      <formula>0</formula>
    </cfRule>
  </conditionalFormatting>
  <pageMargins left="0.59055118110236227" right="0.59055118110236227" top="0.78740157480314965" bottom="0.78740157480314965" header="0.51181102362204722" footer="0.39370078740157483"/>
  <pageSetup paperSize="9" scale="90" fitToWidth="2" orientation="portrait" r:id="rId1"/>
  <headerFooter alignWithMargins="0"/>
  <colBreaks count="1" manualBreakCount="1">
    <brk id="13" max="46" man="1"/>
  </colBreaks>
  <ignoredErrors>
    <ignoredError sqref="G10:G27 Y9:Y27 G29:G32 Y29:Y35 Y36:Y42 G33:G43" formulaRange="1"/>
    <ignoredError sqref="G28 Y28" formula="1" formulaRange="1"/>
    <ignoredError sqref="L28 R2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zoomScaleNormal="100" zoomScaleSheetLayoutView="85" workbookViewId="0">
      <pane xSplit="1" ySplit="8" topLeftCell="B18" activePane="bottomRight" state="frozen"/>
      <selection activeCell="I30" sqref="I30"/>
      <selection pane="topRight" activeCell="I30" sqref="I30"/>
      <selection pane="bottomLeft" activeCell="I30" sqref="I30"/>
      <selection pane="bottomRight" activeCell="F20" sqref="F20"/>
    </sheetView>
  </sheetViews>
  <sheetFormatPr defaultColWidth="9" defaultRowHeight="16.5" customHeight="1"/>
  <cols>
    <col min="1" max="1" width="12.875" style="163" customWidth="1"/>
    <col min="2" max="2" width="10.625" style="164" customWidth="1"/>
    <col min="3" max="3" width="4.875" style="440" customWidth="1"/>
    <col min="4" max="4" width="8.625" style="292" customWidth="1"/>
    <col min="5" max="5" width="4.875" style="293" customWidth="1"/>
    <col min="6" max="6" width="10.625" style="292" customWidth="1"/>
    <col min="7" max="7" width="9.625" style="292" customWidth="1"/>
    <col min="8" max="8" width="4.875" style="293" customWidth="1"/>
    <col min="9" max="9" width="8.625" style="292" customWidth="1"/>
    <col min="10" max="10" width="4.875" style="293" customWidth="1"/>
    <col min="11" max="11" width="8.625" style="292" customWidth="1"/>
    <col min="12" max="12" width="4.875" style="293" customWidth="1"/>
    <col min="13" max="13" width="9.625" style="292" customWidth="1"/>
    <col min="14" max="14" width="4.875" style="293" customWidth="1"/>
    <col min="15" max="17" width="10.625" style="292" customWidth="1"/>
    <col min="18" max="18" width="8.625" style="292" customWidth="1"/>
    <col min="19" max="19" width="3.875" style="292" customWidth="1"/>
    <col min="20" max="24" width="8.625" style="292" customWidth="1"/>
    <col min="25" max="16384" width="9" style="292"/>
  </cols>
  <sheetData>
    <row r="1" spans="1:24" ht="16.5" customHeight="1">
      <c r="A1" s="289" t="s">
        <v>155</v>
      </c>
      <c r="B1" s="289"/>
      <c r="C1" s="290"/>
      <c r="D1" s="289"/>
      <c r="E1" s="291"/>
      <c r="N1" s="294"/>
    </row>
    <row r="2" spans="1:24" ht="9" customHeight="1">
      <c r="A2" s="295"/>
      <c r="B2" s="295"/>
      <c r="C2" s="296"/>
      <c r="D2" s="295"/>
      <c r="E2" s="297"/>
      <c r="I2" s="80"/>
      <c r="J2" s="298"/>
      <c r="K2" s="80"/>
      <c r="L2" s="298"/>
    </row>
    <row r="3" spans="1:24" s="101" customFormat="1" ht="16.5" customHeight="1" thickBot="1">
      <c r="A3" s="299" t="s">
        <v>156</v>
      </c>
      <c r="B3" s="300"/>
      <c r="C3" s="301"/>
      <c r="D3" s="302"/>
      <c r="E3" s="303"/>
      <c r="H3" s="303"/>
      <c r="J3" s="303"/>
      <c r="L3" s="303"/>
      <c r="N3" s="303"/>
      <c r="R3" s="304" t="s">
        <v>157</v>
      </c>
      <c r="T3" s="101" t="s">
        <v>158</v>
      </c>
      <c r="V3" s="102"/>
      <c r="W3" s="304" t="s">
        <v>157</v>
      </c>
      <c r="X3" s="304"/>
    </row>
    <row r="4" spans="1:24" s="164" customFormat="1" ht="15.75" customHeight="1" thickBot="1">
      <c r="A4" s="85"/>
      <c r="B4" s="1715" t="s">
        <v>159</v>
      </c>
      <c r="C4" s="1716"/>
      <c r="D4" s="1716"/>
      <c r="E4" s="1716"/>
      <c r="F4" s="1717"/>
      <c r="G4" s="1718" t="s">
        <v>160</v>
      </c>
      <c r="H4" s="1719"/>
      <c r="I4" s="1719"/>
      <c r="J4" s="1719"/>
      <c r="K4" s="1719"/>
      <c r="L4" s="1719"/>
      <c r="M4" s="1719"/>
      <c r="N4" s="1719"/>
      <c r="O4" s="1720"/>
      <c r="P4" s="305"/>
      <c r="Q4" s="306"/>
      <c r="R4" s="305"/>
      <c r="T4" s="307"/>
      <c r="U4" s="308"/>
      <c r="V4" s="308"/>
      <c r="W4" s="309"/>
      <c r="X4" s="2066"/>
    </row>
    <row r="5" spans="1:24" s="164" customFormat="1" ht="15.75" customHeight="1" thickBot="1">
      <c r="A5" s="310"/>
      <c r="B5" s="311"/>
      <c r="C5" s="312"/>
      <c r="D5" s="312"/>
      <c r="E5" s="312"/>
      <c r="F5" s="313" t="s">
        <v>71</v>
      </c>
      <c r="G5" s="314"/>
      <c r="H5" s="315"/>
      <c r="I5" s="315"/>
      <c r="J5" s="315"/>
      <c r="K5" s="315"/>
      <c r="L5" s="315"/>
      <c r="M5" s="315"/>
      <c r="N5" s="315"/>
      <c r="O5" s="316" t="s">
        <v>5</v>
      </c>
      <c r="P5" s="317" t="s">
        <v>6</v>
      </c>
      <c r="Q5" s="318" t="s">
        <v>161</v>
      </c>
      <c r="R5" s="317" t="s">
        <v>162</v>
      </c>
      <c r="S5" s="1554"/>
      <c r="T5" s="319"/>
      <c r="U5" s="320"/>
      <c r="V5" s="1721" t="s">
        <v>163</v>
      </c>
      <c r="W5" s="1724" t="s">
        <v>164</v>
      </c>
      <c r="X5" s="2067"/>
    </row>
    <row r="6" spans="1:24" s="164" customFormat="1" ht="15.75" customHeight="1">
      <c r="A6" s="310" t="s">
        <v>7</v>
      </c>
      <c r="B6" s="321" t="s">
        <v>15</v>
      </c>
      <c r="C6" s="322"/>
      <c r="D6" s="323" t="s">
        <v>70</v>
      </c>
      <c r="E6" s="324"/>
      <c r="F6" s="325" t="s">
        <v>165</v>
      </c>
      <c r="G6" s="326" t="s">
        <v>72</v>
      </c>
      <c r="H6" s="327"/>
      <c r="I6" s="323" t="s">
        <v>73</v>
      </c>
      <c r="J6" s="327"/>
      <c r="K6" s="323" t="s">
        <v>74</v>
      </c>
      <c r="L6" s="324"/>
      <c r="M6" s="328" t="s">
        <v>166</v>
      </c>
      <c r="N6" s="329"/>
      <c r="O6" s="330" t="s">
        <v>165</v>
      </c>
      <c r="P6" s="1557" t="s">
        <v>167</v>
      </c>
      <c r="Q6" s="1727" t="s">
        <v>168</v>
      </c>
      <c r="R6" s="331" t="s">
        <v>169</v>
      </c>
      <c r="T6" s="332" t="s">
        <v>170</v>
      </c>
      <c r="U6" s="333" t="s">
        <v>171</v>
      </c>
      <c r="V6" s="1722"/>
      <c r="W6" s="1725"/>
      <c r="X6" s="2068"/>
    </row>
    <row r="7" spans="1:24" s="164" customFormat="1" ht="15.75" customHeight="1">
      <c r="A7" s="310"/>
      <c r="B7" s="310" t="s">
        <v>172</v>
      </c>
      <c r="C7" s="334" t="s">
        <v>173</v>
      </c>
      <c r="D7" s="335" t="s">
        <v>174</v>
      </c>
      <c r="E7" s="336" t="s">
        <v>173</v>
      </c>
      <c r="F7" s="325" t="s">
        <v>175</v>
      </c>
      <c r="G7" s="337" t="s">
        <v>176</v>
      </c>
      <c r="H7" s="338" t="s">
        <v>177</v>
      </c>
      <c r="I7" s="339" t="s">
        <v>178</v>
      </c>
      <c r="J7" s="338" t="s">
        <v>179</v>
      </c>
      <c r="K7" s="340" t="s">
        <v>180</v>
      </c>
      <c r="L7" s="338" t="s">
        <v>181</v>
      </c>
      <c r="M7" s="340" t="s">
        <v>182</v>
      </c>
      <c r="N7" s="338" t="s">
        <v>173</v>
      </c>
      <c r="O7" s="330" t="s">
        <v>175</v>
      </c>
      <c r="P7" s="1557" t="s">
        <v>20</v>
      </c>
      <c r="Q7" s="1727"/>
      <c r="R7" s="331" t="s">
        <v>183</v>
      </c>
      <c r="T7" s="1554"/>
      <c r="U7" s="333" t="s">
        <v>170</v>
      </c>
      <c r="V7" s="1722"/>
      <c r="W7" s="1725"/>
      <c r="X7" s="2068"/>
    </row>
    <row r="8" spans="1:24" s="164" customFormat="1" ht="15.75" customHeight="1" thickBot="1">
      <c r="A8" s="99"/>
      <c r="B8" s="99" t="s">
        <v>184</v>
      </c>
      <c r="C8" s="341" t="s">
        <v>185</v>
      </c>
      <c r="D8" s="342" t="s">
        <v>186</v>
      </c>
      <c r="E8" s="343" t="s">
        <v>187</v>
      </c>
      <c r="F8" s="344" t="s">
        <v>188</v>
      </c>
      <c r="G8" s="345"/>
      <c r="H8" s="346" t="s">
        <v>187</v>
      </c>
      <c r="I8" s="347" t="s">
        <v>189</v>
      </c>
      <c r="J8" s="346" t="s">
        <v>187</v>
      </c>
      <c r="K8" s="348"/>
      <c r="L8" s="346" t="s">
        <v>187</v>
      </c>
      <c r="M8" s="349"/>
      <c r="N8" s="346" t="s">
        <v>190</v>
      </c>
      <c r="O8" s="350" t="s">
        <v>191</v>
      </c>
      <c r="P8" s="351"/>
      <c r="Q8" s="352" t="s">
        <v>192</v>
      </c>
      <c r="R8" s="351"/>
      <c r="T8" s="353"/>
      <c r="U8" s="354"/>
      <c r="V8" s="1723"/>
      <c r="W8" s="1726"/>
      <c r="X8" s="2068"/>
    </row>
    <row r="9" spans="1:24" ht="19.5" customHeight="1">
      <c r="A9" s="355" t="s">
        <v>29</v>
      </c>
      <c r="B9" s="356">
        <v>913084</v>
      </c>
      <c r="C9" s="357">
        <f t="shared" ref="C9:C44" si="0">B9/F9*100</f>
        <v>95.453067650450194</v>
      </c>
      <c r="D9" s="356">
        <v>43495</v>
      </c>
      <c r="E9" s="358">
        <f t="shared" ref="E9:E44" si="1">D9/F9*100</f>
        <v>4.5469323495498015</v>
      </c>
      <c r="F9" s="359">
        <f t="shared" ref="F9:F42" si="2">SUM(B9,D9)</f>
        <v>956579</v>
      </c>
      <c r="G9" s="360">
        <v>844559</v>
      </c>
      <c r="H9" s="358">
        <f t="shared" ref="H9:H44" si="3">G9/O9*100</f>
        <v>88.289519213781603</v>
      </c>
      <c r="I9" s="361">
        <v>2941</v>
      </c>
      <c r="J9" s="362">
        <f t="shared" ref="J9:J42" si="4">I9/O9*100</f>
        <v>0.307449776756546</v>
      </c>
      <c r="K9" s="361">
        <v>109079</v>
      </c>
      <c r="L9" s="362">
        <f t="shared" ref="L9:L44" si="5">K9/O9*100</f>
        <v>11.403031009461841</v>
      </c>
      <c r="M9" s="361">
        <v>0</v>
      </c>
      <c r="N9" s="362">
        <f t="shared" ref="N9:N44" si="6">SUM(M9)/O9*100</f>
        <v>0</v>
      </c>
      <c r="O9" s="360">
        <f>SUM(G9,I9,K9,M9)</f>
        <v>956579</v>
      </c>
      <c r="P9" s="363">
        <v>136438</v>
      </c>
      <c r="Q9" s="364">
        <f t="shared" ref="Q9:Q42" si="7">SUM(O9,P9)</f>
        <v>1093017</v>
      </c>
      <c r="R9" s="363">
        <v>0</v>
      </c>
      <c r="S9" s="365" t="str">
        <f>IF(F9=O9,"","！")</f>
        <v/>
      </c>
      <c r="T9" s="364">
        <f t="shared" ref="T9:T27" si="8">SUM(U9:W9)</f>
        <v>725885</v>
      </c>
      <c r="U9" s="366">
        <v>725885</v>
      </c>
      <c r="V9" s="123">
        <v>0</v>
      </c>
      <c r="W9" s="124">
        <v>0</v>
      </c>
      <c r="X9" s="2069"/>
    </row>
    <row r="10" spans="1:24" ht="19.5" customHeight="1">
      <c r="A10" s="367" t="s">
        <v>30</v>
      </c>
      <c r="B10" s="368">
        <v>385841</v>
      </c>
      <c r="C10" s="369">
        <f t="shared" si="0"/>
        <v>98.387162579111902</v>
      </c>
      <c r="D10" s="368">
        <v>6325</v>
      </c>
      <c r="E10" s="370">
        <f t="shared" si="1"/>
        <v>1.6128374208880933</v>
      </c>
      <c r="F10" s="371">
        <f t="shared" si="2"/>
        <v>392166</v>
      </c>
      <c r="G10" s="372">
        <v>340123</v>
      </c>
      <c r="H10" s="370">
        <f t="shared" si="3"/>
        <v>86.72934420627999</v>
      </c>
      <c r="I10" s="373">
        <v>1</v>
      </c>
      <c r="J10" s="370">
        <f t="shared" si="4"/>
        <v>2.5499405863843371E-4</v>
      </c>
      <c r="K10" s="373">
        <v>46507</v>
      </c>
      <c r="L10" s="370">
        <f t="shared" si="5"/>
        <v>11.859008685097637</v>
      </c>
      <c r="M10" s="373">
        <v>5535</v>
      </c>
      <c r="N10" s="370">
        <f t="shared" si="6"/>
        <v>1.4113921145637305</v>
      </c>
      <c r="O10" s="372">
        <f t="shared" ref="O10:O42" si="9">SUM(G10,I10,K10,M10)</f>
        <v>392166</v>
      </c>
      <c r="P10" s="374">
        <v>34253</v>
      </c>
      <c r="Q10" s="115">
        <f t="shared" si="7"/>
        <v>426419</v>
      </c>
      <c r="R10" s="374">
        <v>0</v>
      </c>
      <c r="S10" s="365" t="str">
        <f t="shared" ref="S10:S41" si="10">IF(F10=O10,"","！")</f>
        <v/>
      </c>
      <c r="T10" s="125">
        <f t="shared" si="8"/>
        <v>300171</v>
      </c>
      <c r="U10" s="366">
        <v>294636</v>
      </c>
      <c r="V10" s="123">
        <v>5535</v>
      </c>
      <c r="W10" s="124">
        <v>0</v>
      </c>
      <c r="X10" s="2069"/>
    </row>
    <row r="11" spans="1:24" ht="19.5" customHeight="1">
      <c r="A11" s="110" t="s">
        <v>31</v>
      </c>
      <c r="B11" s="368">
        <v>203831</v>
      </c>
      <c r="C11" s="375">
        <f t="shared" si="0"/>
        <v>95.231220624375112</v>
      </c>
      <c r="D11" s="368">
        <v>10207</v>
      </c>
      <c r="E11" s="376">
        <f t="shared" si="1"/>
        <v>4.7687793756248888</v>
      </c>
      <c r="F11" s="371">
        <f t="shared" si="2"/>
        <v>214038</v>
      </c>
      <c r="G11" s="372">
        <v>178110</v>
      </c>
      <c r="H11" s="376">
        <f t="shared" si="3"/>
        <v>83.214195610125302</v>
      </c>
      <c r="I11" s="373">
        <v>0</v>
      </c>
      <c r="J11" s="370">
        <f t="shared" si="4"/>
        <v>0</v>
      </c>
      <c r="K11" s="373">
        <v>35766</v>
      </c>
      <c r="L11" s="370">
        <f t="shared" si="5"/>
        <v>16.710116895130771</v>
      </c>
      <c r="M11" s="373">
        <v>162</v>
      </c>
      <c r="N11" s="370">
        <f t="shared" si="6"/>
        <v>7.5687494743923972E-2</v>
      </c>
      <c r="O11" s="372">
        <f t="shared" si="9"/>
        <v>214038</v>
      </c>
      <c r="P11" s="374">
        <v>3019</v>
      </c>
      <c r="Q11" s="115">
        <f t="shared" si="7"/>
        <v>217057</v>
      </c>
      <c r="R11" s="374">
        <v>0</v>
      </c>
      <c r="S11" s="365" t="str">
        <f t="shared" si="10"/>
        <v/>
      </c>
      <c r="T11" s="125">
        <f t="shared" si="8"/>
        <v>155200</v>
      </c>
      <c r="U11" s="366">
        <v>155038</v>
      </c>
      <c r="V11" s="123">
        <v>162</v>
      </c>
      <c r="W11" s="124">
        <v>0</v>
      </c>
      <c r="X11" s="2069"/>
    </row>
    <row r="12" spans="1:24" ht="19.5" customHeight="1">
      <c r="A12" s="110" t="s">
        <v>32</v>
      </c>
      <c r="B12" s="368">
        <v>94639</v>
      </c>
      <c r="C12" s="369">
        <f t="shared" si="0"/>
        <v>93.247743664525288</v>
      </c>
      <c r="D12" s="368">
        <v>6853</v>
      </c>
      <c r="E12" s="370">
        <f t="shared" si="1"/>
        <v>6.7522563354747174</v>
      </c>
      <c r="F12" s="371">
        <f t="shared" si="2"/>
        <v>101492</v>
      </c>
      <c r="G12" s="372">
        <v>85399</v>
      </c>
      <c r="H12" s="370">
        <f t="shared" si="3"/>
        <v>84.143577818941395</v>
      </c>
      <c r="I12" s="373">
        <v>634</v>
      </c>
      <c r="J12" s="370">
        <f t="shared" si="4"/>
        <v>0.62467977771647021</v>
      </c>
      <c r="K12" s="373">
        <v>15459</v>
      </c>
      <c r="L12" s="370">
        <f t="shared" si="5"/>
        <v>15.231742403342135</v>
      </c>
      <c r="M12" s="373">
        <v>0</v>
      </c>
      <c r="N12" s="370">
        <f t="shared" si="6"/>
        <v>0</v>
      </c>
      <c r="O12" s="372">
        <f t="shared" si="9"/>
        <v>101492</v>
      </c>
      <c r="P12" s="374">
        <v>16621</v>
      </c>
      <c r="Q12" s="115">
        <f t="shared" si="7"/>
        <v>118113</v>
      </c>
      <c r="R12" s="374">
        <v>0</v>
      </c>
      <c r="S12" s="365" t="str">
        <f t="shared" si="10"/>
        <v/>
      </c>
      <c r="T12" s="125">
        <f t="shared" si="8"/>
        <v>79122</v>
      </c>
      <c r="U12" s="366">
        <v>76490</v>
      </c>
      <c r="V12" s="123">
        <v>0</v>
      </c>
      <c r="W12" s="124">
        <v>2632</v>
      </c>
      <c r="X12" s="2069"/>
    </row>
    <row r="13" spans="1:24" ht="19.5" customHeight="1" thickBot="1">
      <c r="A13" s="117" t="s">
        <v>33</v>
      </c>
      <c r="B13" s="377">
        <v>72143</v>
      </c>
      <c r="C13" s="378">
        <f t="shared" si="0"/>
        <v>93.74090436590437</v>
      </c>
      <c r="D13" s="377">
        <v>4817</v>
      </c>
      <c r="E13" s="379">
        <f t="shared" si="1"/>
        <v>6.2590956340956332</v>
      </c>
      <c r="F13" s="380">
        <f t="shared" si="2"/>
        <v>76960</v>
      </c>
      <c r="G13" s="381">
        <v>60503</v>
      </c>
      <c r="H13" s="379">
        <f t="shared" si="3"/>
        <v>78.616164241164242</v>
      </c>
      <c r="I13" s="382">
        <v>429</v>
      </c>
      <c r="J13" s="383">
        <f t="shared" si="4"/>
        <v>0.55743243243243246</v>
      </c>
      <c r="K13" s="384">
        <v>15541</v>
      </c>
      <c r="L13" s="383">
        <f t="shared" si="5"/>
        <v>20.193607068607069</v>
      </c>
      <c r="M13" s="384">
        <v>487</v>
      </c>
      <c r="N13" s="383">
        <f t="shared" si="6"/>
        <v>0.63279625779625781</v>
      </c>
      <c r="O13" s="385">
        <f t="shared" si="9"/>
        <v>76960</v>
      </c>
      <c r="P13" s="386">
        <v>0</v>
      </c>
      <c r="Q13" s="122">
        <f t="shared" si="7"/>
        <v>76960</v>
      </c>
      <c r="R13" s="386">
        <v>0</v>
      </c>
      <c r="S13" s="365" t="str">
        <f t="shared" si="10"/>
        <v/>
      </c>
      <c r="T13" s="122">
        <f t="shared" si="8"/>
        <v>57249</v>
      </c>
      <c r="U13" s="381">
        <v>54940</v>
      </c>
      <c r="V13" s="119">
        <v>487</v>
      </c>
      <c r="W13" s="121">
        <v>1822</v>
      </c>
      <c r="X13" s="2069"/>
    </row>
    <row r="14" spans="1:24" ht="19.5" customHeight="1">
      <c r="A14" s="103" t="s">
        <v>34</v>
      </c>
      <c r="B14" s="356">
        <v>48104</v>
      </c>
      <c r="C14" s="375">
        <f t="shared" si="0"/>
        <v>84.721463921520282</v>
      </c>
      <c r="D14" s="356">
        <v>8675</v>
      </c>
      <c r="E14" s="376">
        <f t="shared" si="1"/>
        <v>15.278536078479721</v>
      </c>
      <c r="F14" s="359">
        <f t="shared" si="2"/>
        <v>56779</v>
      </c>
      <c r="G14" s="360">
        <v>27237</v>
      </c>
      <c r="H14" s="376">
        <f t="shared" si="3"/>
        <v>47.970200250092468</v>
      </c>
      <c r="I14" s="361">
        <v>0</v>
      </c>
      <c r="J14" s="362">
        <f t="shared" si="4"/>
        <v>0</v>
      </c>
      <c r="K14" s="361">
        <v>29542</v>
      </c>
      <c r="L14" s="362">
        <f t="shared" si="5"/>
        <v>52.029799749907532</v>
      </c>
      <c r="M14" s="361">
        <v>0</v>
      </c>
      <c r="N14" s="362">
        <f t="shared" si="6"/>
        <v>0</v>
      </c>
      <c r="O14" s="360">
        <f t="shared" si="9"/>
        <v>56779</v>
      </c>
      <c r="P14" s="387">
        <v>0</v>
      </c>
      <c r="Q14" s="364">
        <f t="shared" si="7"/>
        <v>56779</v>
      </c>
      <c r="R14" s="387">
        <v>0</v>
      </c>
      <c r="S14" s="365" t="str">
        <f t="shared" si="10"/>
        <v/>
      </c>
      <c r="T14" s="125">
        <f t="shared" si="8"/>
        <v>24593</v>
      </c>
      <c r="U14" s="366">
        <v>23998</v>
      </c>
      <c r="V14" s="123">
        <v>0</v>
      </c>
      <c r="W14" s="124">
        <v>595</v>
      </c>
      <c r="X14" s="2069"/>
    </row>
    <row r="15" spans="1:24" ht="19.5" customHeight="1">
      <c r="A15" s="110" t="s">
        <v>193</v>
      </c>
      <c r="B15" s="368">
        <v>102770</v>
      </c>
      <c r="C15" s="369">
        <f t="shared" si="0"/>
        <v>94.464666519597031</v>
      </c>
      <c r="D15" s="368">
        <v>6022</v>
      </c>
      <c r="E15" s="370">
        <f t="shared" si="1"/>
        <v>5.5353334804029704</v>
      </c>
      <c r="F15" s="371">
        <f t="shared" si="2"/>
        <v>108792</v>
      </c>
      <c r="G15" s="372">
        <v>96051</v>
      </c>
      <c r="H15" s="370">
        <f t="shared" si="3"/>
        <v>88.288660930950797</v>
      </c>
      <c r="I15" s="373">
        <v>161</v>
      </c>
      <c r="J15" s="370">
        <f t="shared" si="4"/>
        <v>0.14798882270755204</v>
      </c>
      <c r="K15" s="373">
        <v>10960</v>
      </c>
      <c r="L15" s="370">
        <f t="shared" si="5"/>
        <v>10.074270166924039</v>
      </c>
      <c r="M15" s="373">
        <v>1620</v>
      </c>
      <c r="N15" s="370">
        <f t="shared" si="6"/>
        <v>1.4890800794176042</v>
      </c>
      <c r="O15" s="372">
        <f t="shared" si="9"/>
        <v>108792</v>
      </c>
      <c r="P15" s="374">
        <v>20140</v>
      </c>
      <c r="Q15" s="115">
        <f t="shared" si="7"/>
        <v>128932</v>
      </c>
      <c r="R15" s="374">
        <v>0</v>
      </c>
      <c r="S15" s="365" t="str">
        <f t="shared" si="10"/>
        <v/>
      </c>
      <c r="T15" s="125">
        <f t="shared" si="8"/>
        <v>90589</v>
      </c>
      <c r="U15" s="366">
        <v>86057</v>
      </c>
      <c r="V15" s="123">
        <v>1620</v>
      </c>
      <c r="W15" s="124">
        <v>2912</v>
      </c>
      <c r="X15" s="2069"/>
    </row>
    <row r="16" spans="1:24" ht="19.5" customHeight="1">
      <c r="A16" s="110" t="s">
        <v>36</v>
      </c>
      <c r="B16" s="368">
        <v>60777</v>
      </c>
      <c r="C16" s="369">
        <f t="shared" si="0"/>
        <v>94.560702005507764</v>
      </c>
      <c r="D16" s="368">
        <v>3496</v>
      </c>
      <c r="E16" s="370">
        <f t="shared" si="1"/>
        <v>5.4392979944922439</v>
      </c>
      <c r="F16" s="371">
        <f t="shared" si="2"/>
        <v>64273</v>
      </c>
      <c r="G16" s="372">
        <v>50475</v>
      </c>
      <c r="H16" s="370">
        <f t="shared" si="3"/>
        <v>78.532198590387878</v>
      </c>
      <c r="I16" s="373">
        <v>379</v>
      </c>
      <c r="J16" s="370">
        <f t="shared" si="4"/>
        <v>0.58967217960885598</v>
      </c>
      <c r="K16" s="373">
        <v>13419</v>
      </c>
      <c r="L16" s="370">
        <f t="shared" si="5"/>
        <v>20.878129230003267</v>
      </c>
      <c r="M16" s="373">
        <v>0</v>
      </c>
      <c r="N16" s="370">
        <f t="shared" si="6"/>
        <v>0</v>
      </c>
      <c r="O16" s="372">
        <f t="shared" si="9"/>
        <v>64273</v>
      </c>
      <c r="P16" s="374">
        <v>0</v>
      </c>
      <c r="Q16" s="115">
        <f t="shared" si="7"/>
        <v>64273</v>
      </c>
      <c r="R16" s="374">
        <v>0</v>
      </c>
      <c r="S16" s="365" t="str">
        <f t="shared" si="10"/>
        <v/>
      </c>
      <c r="T16" s="125">
        <f t="shared" si="8"/>
        <v>43881</v>
      </c>
      <c r="U16" s="366">
        <v>43696</v>
      </c>
      <c r="V16" s="123">
        <v>0</v>
      </c>
      <c r="W16" s="124">
        <v>185</v>
      </c>
      <c r="X16" s="2069"/>
    </row>
    <row r="17" spans="1:24" ht="19.5" customHeight="1">
      <c r="A17" s="110" t="s">
        <v>37</v>
      </c>
      <c r="B17" s="368">
        <v>59757</v>
      </c>
      <c r="C17" s="369">
        <f t="shared" si="0"/>
        <v>93.754118422291256</v>
      </c>
      <c r="D17" s="368">
        <v>3981</v>
      </c>
      <c r="E17" s="370">
        <f t="shared" si="1"/>
        <v>6.2458815777087455</v>
      </c>
      <c r="F17" s="371">
        <f t="shared" si="2"/>
        <v>63738</v>
      </c>
      <c r="G17" s="372">
        <v>47898</v>
      </c>
      <c r="H17" s="370">
        <f t="shared" si="3"/>
        <v>75.148263202485182</v>
      </c>
      <c r="I17" s="373">
        <v>0</v>
      </c>
      <c r="J17" s="370">
        <f t="shared" si="4"/>
        <v>0</v>
      </c>
      <c r="K17" s="373">
        <v>15777</v>
      </c>
      <c r="L17" s="370">
        <f t="shared" si="5"/>
        <v>24.75289466252471</v>
      </c>
      <c r="M17" s="373">
        <v>63</v>
      </c>
      <c r="N17" s="370">
        <f t="shared" si="6"/>
        <v>9.8842134990115793E-2</v>
      </c>
      <c r="O17" s="372">
        <f>SUM(G17,I17,K17,M17)</f>
        <v>63738</v>
      </c>
      <c r="P17" s="374">
        <v>0</v>
      </c>
      <c r="Q17" s="115">
        <f t="shared" si="7"/>
        <v>63738</v>
      </c>
      <c r="R17" s="374">
        <v>0</v>
      </c>
      <c r="S17" s="365" t="str">
        <f>IF(F17=O17,"","！")</f>
        <v/>
      </c>
      <c r="T17" s="125">
        <f t="shared" si="8"/>
        <v>41873</v>
      </c>
      <c r="U17" s="366">
        <v>41182</v>
      </c>
      <c r="V17" s="123">
        <v>63</v>
      </c>
      <c r="W17" s="124">
        <v>628</v>
      </c>
      <c r="X17" s="2069"/>
    </row>
    <row r="18" spans="1:24" ht="19.5" customHeight="1" thickBot="1">
      <c r="A18" s="117" t="s">
        <v>38</v>
      </c>
      <c r="B18" s="377">
        <v>12537</v>
      </c>
      <c r="C18" s="378">
        <f t="shared" si="0"/>
        <v>85.088910004072218</v>
      </c>
      <c r="D18" s="377">
        <v>2197</v>
      </c>
      <c r="E18" s="379">
        <f t="shared" si="1"/>
        <v>14.911089995927787</v>
      </c>
      <c r="F18" s="380">
        <f t="shared" si="2"/>
        <v>14734</v>
      </c>
      <c r="G18" s="381">
        <v>10646</v>
      </c>
      <c r="H18" s="379">
        <f t="shared" si="3"/>
        <v>72.254649110899962</v>
      </c>
      <c r="I18" s="382">
        <v>0</v>
      </c>
      <c r="J18" s="379">
        <f t="shared" si="4"/>
        <v>0</v>
      </c>
      <c r="K18" s="382">
        <v>4088</v>
      </c>
      <c r="L18" s="379">
        <f t="shared" si="5"/>
        <v>27.745350889100038</v>
      </c>
      <c r="M18" s="382">
        <v>0</v>
      </c>
      <c r="N18" s="379">
        <f t="shared" si="6"/>
        <v>0</v>
      </c>
      <c r="O18" s="381">
        <f t="shared" si="9"/>
        <v>14734</v>
      </c>
      <c r="P18" s="386">
        <v>2931</v>
      </c>
      <c r="Q18" s="122">
        <f t="shared" si="7"/>
        <v>17665</v>
      </c>
      <c r="R18" s="386">
        <v>0</v>
      </c>
      <c r="S18" s="365" t="str">
        <f t="shared" si="10"/>
        <v/>
      </c>
      <c r="T18" s="122">
        <f t="shared" si="8"/>
        <v>9492</v>
      </c>
      <c r="U18" s="381">
        <v>9492</v>
      </c>
      <c r="V18" s="119">
        <v>0</v>
      </c>
      <c r="W18" s="121">
        <v>0</v>
      </c>
      <c r="X18" s="2069"/>
    </row>
    <row r="19" spans="1:24" ht="19.5" customHeight="1">
      <c r="A19" s="103" t="s">
        <v>39</v>
      </c>
      <c r="B19" s="356">
        <v>12843</v>
      </c>
      <c r="C19" s="375">
        <f t="shared" si="0"/>
        <v>87.983832294307049</v>
      </c>
      <c r="D19" s="356">
        <v>1754</v>
      </c>
      <c r="E19" s="376">
        <f t="shared" si="1"/>
        <v>12.016167705692951</v>
      </c>
      <c r="F19" s="359">
        <f t="shared" si="2"/>
        <v>14597</v>
      </c>
      <c r="G19" s="388">
        <v>8760</v>
      </c>
      <c r="H19" s="376">
        <f t="shared" si="3"/>
        <v>60.012331300952248</v>
      </c>
      <c r="I19" s="361">
        <v>56</v>
      </c>
      <c r="J19" s="376">
        <f t="shared" si="4"/>
        <v>0.38364047407001439</v>
      </c>
      <c r="K19" s="389">
        <v>4671</v>
      </c>
      <c r="L19" s="376">
        <f t="shared" si="5"/>
        <v>31.999725971089948</v>
      </c>
      <c r="M19" s="389">
        <v>1110</v>
      </c>
      <c r="N19" s="376">
        <f t="shared" si="6"/>
        <v>7.6043022538877842</v>
      </c>
      <c r="O19" s="366">
        <f t="shared" si="9"/>
        <v>14597</v>
      </c>
      <c r="P19" s="387">
        <v>202</v>
      </c>
      <c r="Q19" s="364">
        <f>SUM(O19,P19)</f>
        <v>14799</v>
      </c>
      <c r="R19" s="387">
        <v>0</v>
      </c>
      <c r="S19" s="365" t="str">
        <f>IF(F19=O19,"","！")</f>
        <v/>
      </c>
      <c r="T19" s="125">
        <f t="shared" si="8"/>
        <v>9226</v>
      </c>
      <c r="U19" s="366">
        <v>8116</v>
      </c>
      <c r="V19" s="123">
        <v>1110</v>
      </c>
      <c r="W19" s="124">
        <v>0</v>
      </c>
      <c r="X19" s="2069"/>
    </row>
    <row r="20" spans="1:24" ht="19.5" customHeight="1">
      <c r="A20" s="110" t="s">
        <v>40</v>
      </c>
      <c r="B20" s="368">
        <v>45693</v>
      </c>
      <c r="C20" s="369">
        <f t="shared" si="0"/>
        <v>98.883334415373625</v>
      </c>
      <c r="D20" s="368">
        <v>516</v>
      </c>
      <c r="E20" s="370">
        <f t="shared" si="1"/>
        <v>1.1166655846263716</v>
      </c>
      <c r="F20" s="371">
        <f t="shared" si="2"/>
        <v>46209</v>
      </c>
      <c r="G20" s="372">
        <v>33768</v>
      </c>
      <c r="H20" s="370">
        <f t="shared" si="3"/>
        <v>73.076673375316489</v>
      </c>
      <c r="I20" s="373">
        <v>524</v>
      </c>
      <c r="J20" s="370">
        <f t="shared" si="4"/>
        <v>1.1339782293492611</v>
      </c>
      <c r="K20" s="390">
        <v>11917</v>
      </c>
      <c r="L20" s="370">
        <f t="shared" si="5"/>
        <v>25.789348395334244</v>
      </c>
      <c r="M20" s="373">
        <v>0</v>
      </c>
      <c r="N20" s="370">
        <f t="shared" si="6"/>
        <v>0</v>
      </c>
      <c r="O20" s="372">
        <f t="shared" si="9"/>
        <v>46209</v>
      </c>
      <c r="P20" s="374">
        <v>292</v>
      </c>
      <c r="Q20" s="115">
        <f t="shared" si="7"/>
        <v>46501</v>
      </c>
      <c r="R20" s="374">
        <v>0</v>
      </c>
      <c r="S20" s="365" t="str">
        <f t="shared" si="10"/>
        <v/>
      </c>
      <c r="T20" s="125">
        <f t="shared" si="8"/>
        <v>30298</v>
      </c>
      <c r="U20" s="366">
        <v>30298</v>
      </c>
      <c r="V20" s="123">
        <v>0</v>
      </c>
      <c r="W20" s="124">
        <v>0</v>
      </c>
      <c r="X20" s="2069"/>
    </row>
    <row r="21" spans="1:24" ht="19.5" customHeight="1">
      <c r="A21" s="110" t="s">
        <v>41</v>
      </c>
      <c r="B21" s="368">
        <v>65710</v>
      </c>
      <c r="C21" s="369">
        <f t="shared" si="0"/>
        <v>97.633092135566031</v>
      </c>
      <c r="D21" s="368">
        <v>1593</v>
      </c>
      <c r="E21" s="370">
        <f t="shared" si="1"/>
        <v>2.3669078644339776</v>
      </c>
      <c r="F21" s="371">
        <f t="shared" si="2"/>
        <v>67303</v>
      </c>
      <c r="G21" s="372">
        <v>50297</v>
      </c>
      <c r="H21" s="370">
        <f t="shared" si="3"/>
        <v>74.732181329212665</v>
      </c>
      <c r="I21" s="373">
        <v>0</v>
      </c>
      <c r="J21" s="370">
        <f t="shared" si="4"/>
        <v>0</v>
      </c>
      <c r="K21" s="373">
        <v>17006</v>
      </c>
      <c r="L21" s="370">
        <f t="shared" si="5"/>
        <v>25.267818670787335</v>
      </c>
      <c r="M21" s="373">
        <v>0</v>
      </c>
      <c r="N21" s="370">
        <f t="shared" si="6"/>
        <v>0</v>
      </c>
      <c r="O21" s="372">
        <f t="shared" si="9"/>
        <v>67303</v>
      </c>
      <c r="P21" s="374">
        <v>0</v>
      </c>
      <c r="Q21" s="115">
        <f t="shared" si="7"/>
        <v>67303</v>
      </c>
      <c r="R21" s="374">
        <v>0</v>
      </c>
      <c r="S21" s="365" t="str">
        <f t="shared" si="10"/>
        <v/>
      </c>
      <c r="T21" s="125">
        <f t="shared" si="8"/>
        <v>45213</v>
      </c>
      <c r="U21" s="366">
        <v>45213</v>
      </c>
      <c r="V21" s="123">
        <v>0</v>
      </c>
      <c r="W21" s="124">
        <v>0</v>
      </c>
      <c r="X21" s="2069"/>
    </row>
    <row r="22" spans="1:24" ht="19.5" customHeight="1">
      <c r="A22" s="110" t="s">
        <v>42</v>
      </c>
      <c r="B22" s="368">
        <v>61446</v>
      </c>
      <c r="C22" s="369">
        <f t="shared" si="0"/>
        <v>92.843975703363455</v>
      </c>
      <c r="D22" s="368">
        <v>4736</v>
      </c>
      <c r="E22" s="370">
        <f t="shared" si="1"/>
        <v>7.1560242966365486</v>
      </c>
      <c r="F22" s="371">
        <f t="shared" si="2"/>
        <v>66182</v>
      </c>
      <c r="G22" s="372">
        <v>52880</v>
      </c>
      <c r="H22" s="370">
        <f t="shared" si="3"/>
        <v>79.90087939318849</v>
      </c>
      <c r="I22" s="373">
        <v>0</v>
      </c>
      <c r="J22" s="370">
        <f t="shared" si="4"/>
        <v>0</v>
      </c>
      <c r="K22" s="373">
        <v>13071</v>
      </c>
      <c r="L22" s="370">
        <f t="shared" si="5"/>
        <v>19.750083104167295</v>
      </c>
      <c r="M22" s="373">
        <v>231</v>
      </c>
      <c r="N22" s="370">
        <f t="shared" si="6"/>
        <v>0.34903750264422351</v>
      </c>
      <c r="O22" s="372">
        <f t="shared" si="9"/>
        <v>66182</v>
      </c>
      <c r="P22" s="374">
        <v>0</v>
      </c>
      <c r="Q22" s="115">
        <f t="shared" si="7"/>
        <v>66182</v>
      </c>
      <c r="R22" s="374">
        <v>0</v>
      </c>
      <c r="S22" s="365" t="str">
        <f t="shared" si="10"/>
        <v/>
      </c>
      <c r="T22" s="125">
        <f t="shared" si="8"/>
        <v>48425</v>
      </c>
      <c r="U22" s="366">
        <v>46386</v>
      </c>
      <c r="V22" s="123">
        <v>231</v>
      </c>
      <c r="W22" s="124">
        <v>1808</v>
      </c>
      <c r="X22" s="2069"/>
    </row>
    <row r="23" spans="1:24" ht="19.5" customHeight="1" thickBot="1">
      <c r="A23" s="117" t="s">
        <v>43</v>
      </c>
      <c r="B23" s="377">
        <v>26129</v>
      </c>
      <c r="C23" s="378">
        <f t="shared" si="0"/>
        <v>98.074468883717429</v>
      </c>
      <c r="D23" s="377">
        <v>513</v>
      </c>
      <c r="E23" s="379">
        <f t="shared" si="1"/>
        <v>1.9255311162825615</v>
      </c>
      <c r="F23" s="380">
        <f t="shared" si="2"/>
        <v>26642</v>
      </c>
      <c r="G23" s="381">
        <v>22998</v>
      </c>
      <c r="H23" s="379">
        <f t="shared" si="3"/>
        <v>86.322348172059165</v>
      </c>
      <c r="I23" s="382">
        <v>285</v>
      </c>
      <c r="J23" s="383">
        <f t="shared" si="4"/>
        <v>1.0697395090458675</v>
      </c>
      <c r="K23" s="384">
        <v>3359</v>
      </c>
      <c r="L23" s="383">
        <f t="shared" si="5"/>
        <v>12.607912318894979</v>
      </c>
      <c r="M23" s="384">
        <v>0</v>
      </c>
      <c r="N23" s="383">
        <f t="shared" si="6"/>
        <v>0</v>
      </c>
      <c r="O23" s="385">
        <f t="shared" si="9"/>
        <v>26642</v>
      </c>
      <c r="P23" s="391">
        <v>2577</v>
      </c>
      <c r="Q23" s="122">
        <f t="shared" si="7"/>
        <v>29219</v>
      </c>
      <c r="R23" s="391">
        <v>0</v>
      </c>
      <c r="S23" s="365" t="str">
        <f t="shared" si="10"/>
        <v/>
      </c>
      <c r="T23" s="122">
        <f t="shared" si="8"/>
        <v>20628</v>
      </c>
      <c r="U23" s="381">
        <v>20628</v>
      </c>
      <c r="V23" s="119">
        <v>0</v>
      </c>
      <c r="W23" s="121">
        <v>0</v>
      </c>
      <c r="X23" s="2069"/>
    </row>
    <row r="24" spans="1:24" ht="19.5" customHeight="1">
      <c r="A24" s="103" t="s">
        <v>44</v>
      </c>
      <c r="B24" s="356">
        <v>36287</v>
      </c>
      <c r="C24" s="375">
        <f t="shared" si="0"/>
        <v>99.939408961965341</v>
      </c>
      <c r="D24" s="356">
        <v>22</v>
      </c>
      <c r="E24" s="376">
        <f t="shared" si="1"/>
        <v>6.0591038034647056E-2</v>
      </c>
      <c r="F24" s="359">
        <f t="shared" si="2"/>
        <v>36309</v>
      </c>
      <c r="G24" s="360">
        <v>26399</v>
      </c>
      <c r="H24" s="376">
        <f t="shared" si="3"/>
        <v>72.706491503483988</v>
      </c>
      <c r="I24" s="361">
        <v>0</v>
      </c>
      <c r="J24" s="362">
        <f t="shared" si="4"/>
        <v>0</v>
      </c>
      <c r="K24" s="361">
        <v>9910</v>
      </c>
      <c r="L24" s="362">
        <f t="shared" si="5"/>
        <v>27.293508496516019</v>
      </c>
      <c r="M24" s="392">
        <v>0</v>
      </c>
      <c r="N24" s="362">
        <f t="shared" si="6"/>
        <v>0</v>
      </c>
      <c r="O24" s="360">
        <f>SUM(G24,I24,K24,M24)</f>
        <v>36309</v>
      </c>
      <c r="P24" s="393">
        <v>0</v>
      </c>
      <c r="Q24" s="364">
        <f>SUM(O24,P24)</f>
        <v>36309</v>
      </c>
      <c r="R24" s="393">
        <v>0</v>
      </c>
      <c r="S24" s="365" t="str">
        <f>IF(F24=O24,"","！")</f>
        <v/>
      </c>
      <c r="T24" s="125">
        <f t="shared" si="8"/>
        <v>23779</v>
      </c>
      <c r="U24" s="366">
        <v>23360</v>
      </c>
      <c r="V24" s="123">
        <v>0</v>
      </c>
      <c r="W24" s="124">
        <v>419</v>
      </c>
      <c r="X24" s="2069"/>
    </row>
    <row r="25" spans="1:24" ht="19.5" customHeight="1">
      <c r="A25" s="110" t="s">
        <v>45</v>
      </c>
      <c r="B25" s="368">
        <v>32371</v>
      </c>
      <c r="C25" s="369">
        <f>B25/F25*100</f>
        <v>99.901243712001971</v>
      </c>
      <c r="D25" s="368">
        <v>32</v>
      </c>
      <c r="E25" s="370">
        <f t="shared" si="1"/>
        <v>9.8756287998024883E-2</v>
      </c>
      <c r="F25" s="371">
        <f t="shared" si="2"/>
        <v>32403</v>
      </c>
      <c r="G25" s="372">
        <v>24328</v>
      </c>
      <c r="H25" s="370">
        <f t="shared" si="3"/>
        <v>75.079467950498412</v>
      </c>
      <c r="I25" s="373">
        <v>0</v>
      </c>
      <c r="J25" s="370">
        <f t="shared" si="4"/>
        <v>0</v>
      </c>
      <c r="K25" s="373">
        <v>8075</v>
      </c>
      <c r="L25" s="370">
        <f t="shared" si="5"/>
        <v>24.920532049501588</v>
      </c>
      <c r="M25" s="390">
        <v>0</v>
      </c>
      <c r="N25" s="370">
        <f t="shared" si="6"/>
        <v>0</v>
      </c>
      <c r="O25" s="372">
        <f t="shared" si="9"/>
        <v>32403</v>
      </c>
      <c r="P25" s="374">
        <v>312</v>
      </c>
      <c r="Q25" s="115">
        <f t="shared" si="7"/>
        <v>32715</v>
      </c>
      <c r="R25" s="374">
        <v>0</v>
      </c>
      <c r="S25" s="365" t="str">
        <f t="shared" si="10"/>
        <v/>
      </c>
      <c r="T25" s="125">
        <f t="shared" si="8"/>
        <v>21875</v>
      </c>
      <c r="U25" s="366">
        <v>21483</v>
      </c>
      <c r="V25" s="123">
        <v>0</v>
      </c>
      <c r="W25" s="124">
        <v>392</v>
      </c>
      <c r="X25" s="2069"/>
    </row>
    <row r="26" spans="1:24" ht="19.5" customHeight="1">
      <c r="A26" s="110" t="s">
        <v>46</v>
      </c>
      <c r="B26" s="368">
        <v>11879</v>
      </c>
      <c r="C26" s="369">
        <f t="shared" si="0"/>
        <v>95.821569734613206</v>
      </c>
      <c r="D26" s="368">
        <v>518</v>
      </c>
      <c r="E26" s="370">
        <f t="shared" si="1"/>
        <v>4.1784302653867869</v>
      </c>
      <c r="F26" s="371">
        <f t="shared" si="2"/>
        <v>12397</v>
      </c>
      <c r="G26" s="372">
        <v>9278</v>
      </c>
      <c r="H26" s="370">
        <f t="shared" si="3"/>
        <v>74.840687263047514</v>
      </c>
      <c r="I26" s="373">
        <v>142</v>
      </c>
      <c r="J26" s="370">
        <f t="shared" si="4"/>
        <v>1.1454384125191579</v>
      </c>
      <c r="K26" s="373">
        <v>2971</v>
      </c>
      <c r="L26" s="370">
        <f t="shared" si="5"/>
        <v>23.965475518270548</v>
      </c>
      <c r="M26" s="373">
        <v>6</v>
      </c>
      <c r="N26" s="370">
        <f t="shared" si="6"/>
        <v>4.8398806162781319E-2</v>
      </c>
      <c r="O26" s="372">
        <f t="shared" si="9"/>
        <v>12397</v>
      </c>
      <c r="P26" s="374">
        <v>0</v>
      </c>
      <c r="Q26" s="115">
        <f t="shared" si="7"/>
        <v>12397</v>
      </c>
      <c r="R26" s="374">
        <v>0</v>
      </c>
      <c r="S26" s="365" t="str">
        <f t="shared" si="10"/>
        <v/>
      </c>
      <c r="T26" s="125">
        <f t="shared" si="8"/>
        <v>8638</v>
      </c>
      <c r="U26" s="366">
        <v>8632</v>
      </c>
      <c r="V26" s="123">
        <v>6</v>
      </c>
      <c r="W26" s="124">
        <v>0</v>
      </c>
      <c r="X26" s="2069"/>
    </row>
    <row r="27" spans="1:24" ht="19.5" customHeight="1" thickBot="1">
      <c r="A27" s="138" t="s">
        <v>47</v>
      </c>
      <c r="B27" s="377">
        <v>22618</v>
      </c>
      <c r="C27" s="394">
        <f t="shared" si="0"/>
        <v>100</v>
      </c>
      <c r="D27" s="377">
        <v>0</v>
      </c>
      <c r="E27" s="383">
        <f t="shared" si="1"/>
        <v>0</v>
      </c>
      <c r="F27" s="380">
        <f t="shared" si="2"/>
        <v>22618</v>
      </c>
      <c r="G27" s="381">
        <v>17588</v>
      </c>
      <c r="H27" s="383">
        <f t="shared" si="3"/>
        <v>77.761075249801053</v>
      </c>
      <c r="I27" s="382">
        <v>0</v>
      </c>
      <c r="J27" s="379">
        <f t="shared" si="4"/>
        <v>0</v>
      </c>
      <c r="K27" s="382">
        <v>5030</v>
      </c>
      <c r="L27" s="379">
        <f t="shared" si="5"/>
        <v>22.238924750198958</v>
      </c>
      <c r="M27" s="395">
        <v>0</v>
      </c>
      <c r="N27" s="379">
        <f t="shared" si="6"/>
        <v>0</v>
      </c>
      <c r="O27" s="381">
        <f t="shared" si="9"/>
        <v>22618</v>
      </c>
      <c r="P27" s="391">
        <v>0</v>
      </c>
      <c r="Q27" s="122">
        <f t="shared" si="7"/>
        <v>22618</v>
      </c>
      <c r="R27" s="391">
        <v>0</v>
      </c>
      <c r="S27" s="365" t="str">
        <f t="shared" si="10"/>
        <v/>
      </c>
      <c r="T27" s="160">
        <f t="shared" si="8"/>
        <v>15836</v>
      </c>
      <c r="U27" s="396">
        <v>15555</v>
      </c>
      <c r="V27" s="157">
        <v>0</v>
      </c>
      <c r="W27" s="159">
        <v>281</v>
      </c>
      <c r="X27" s="2069"/>
    </row>
    <row r="28" spans="1:24" ht="19.5" customHeight="1" thickBot="1">
      <c r="A28" s="151" t="s">
        <v>48</v>
      </c>
      <c r="B28" s="397">
        <f>SUM(B9:B27)</f>
        <v>2268459</v>
      </c>
      <c r="C28" s="398">
        <f t="shared" si="0"/>
        <v>95.545804479888261</v>
      </c>
      <c r="D28" s="399">
        <f>SUM(D9:D27)</f>
        <v>105752</v>
      </c>
      <c r="E28" s="400">
        <f t="shared" si="1"/>
        <v>4.4541955201117336</v>
      </c>
      <c r="F28" s="401">
        <f t="shared" si="2"/>
        <v>2374211</v>
      </c>
      <c r="G28" s="402">
        <f>SUM(G9:G27)</f>
        <v>1987297</v>
      </c>
      <c r="H28" s="400">
        <f t="shared" si="3"/>
        <v>83.703470331828129</v>
      </c>
      <c r="I28" s="403">
        <f>SUM(I9:I27)</f>
        <v>5552</v>
      </c>
      <c r="J28" s="404">
        <f t="shared" si="4"/>
        <v>0.23384610719097843</v>
      </c>
      <c r="K28" s="403">
        <f>SUM(K9:K27)</f>
        <v>372148</v>
      </c>
      <c r="L28" s="404">
        <f t="shared" si="5"/>
        <v>15.6745967397169</v>
      </c>
      <c r="M28" s="403">
        <f>SUM(M9:M27)</f>
        <v>9214</v>
      </c>
      <c r="N28" s="404">
        <f t="shared" si="6"/>
        <v>0.38808682126399041</v>
      </c>
      <c r="O28" s="381">
        <f t="shared" si="9"/>
        <v>2374211</v>
      </c>
      <c r="P28" s="405">
        <v>216785</v>
      </c>
      <c r="Q28" s="406">
        <f t="shared" si="7"/>
        <v>2590996</v>
      </c>
      <c r="R28" s="405">
        <v>0</v>
      </c>
      <c r="S28" s="365" t="str">
        <f t="shared" si="10"/>
        <v/>
      </c>
      <c r="T28" s="407">
        <f>SUM(T9:T27)</f>
        <v>1751973</v>
      </c>
      <c r="U28" s="408">
        <f>SUM(U9:U27)</f>
        <v>1731085</v>
      </c>
      <c r="V28" s="409">
        <f>SUM(V9:V27)</f>
        <v>9214</v>
      </c>
      <c r="W28" s="410">
        <f>SUM(W9:W27)</f>
        <v>11674</v>
      </c>
      <c r="X28" s="2069"/>
    </row>
    <row r="29" spans="1:24" ht="19.5" customHeight="1">
      <c r="A29" s="103" t="s">
        <v>49</v>
      </c>
      <c r="B29" s="411">
        <v>7720</v>
      </c>
      <c r="C29" s="375">
        <f t="shared" si="0"/>
        <v>85.901858239679541</v>
      </c>
      <c r="D29" s="411">
        <v>1267</v>
      </c>
      <c r="E29" s="376">
        <f t="shared" si="1"/>
        <v>14.098141760320463</v>
      </c>
      <c r="F29" s="412">
        <f t="shared" si="2"/>
        <v>8987</v>
      </c>
      <c r="G29" s="366">
        <v>5863</v>
      </c>
      <c r="H29" s="376">
        <f t="shared" si="3"/>
        <v>65.238678090575277</v>
      </c>
      <c r="I29" s="361">
        <v>25</v>
      </c>
      <c r="J29" s="362">
        <f t="shared" si="4"/>
        <v>0.2781795927450762</v>
      </c>
      <c r="K29" s="361">
        <v>3099</v>
      </c>
      <c r="L29" s="362">
        <f t="shared" si="5"/>
        <v>34.483142316679647</v>
      </c>
      <c r="M29" s="361">
        <v>0</v>
      </c>
      <c r="N29" s="362">
        <f t="shared" si="6"/>
        <v>0</v>
      </c>
      <c r="O29" s="372">
        <f t="shared" si="9"/>
        <v>8987</v>
      </c>
      <c r="P29" s="393">
        <v>1648</v>
      </c>
      <c r="Q29" s="364">
        <f t="shared" si="7"/>
        <v>10635</v>
      </c>
      <c r="R29" s="393">
        <v>0</v>
      </c>
      <c r="S29" s="365" t="str">
        <f t="shared" si="10"/>
        <v/>
      </c>
      <c r="T29" s="413">
        <f t="shared" ref="T29:T42" si="11">SUM(U29:W29)</f>
        <v>5288</v>
      </c>
      <c r="U29" s="361">
        <v>5288</v>
      </c>
      <c r="V29" s="414">
        <v>0</v>
      </c>
      <c r="W29" s="415">
        <v>0</v>
      </c>
      <c r="X29" s="2069"/>
    </row>
    <row r="30" spans="1:24" ht="19.5" customHeight="1">
      <c r="A30" s="110" t="s">
        <v>50</v>
      </c>
      <c r="B30" s="411">
        <v>12085</v>
      </c>
      <c r="C30" s="369">
        <f t="shared" si="0"/>
        <v>93.25565244231808</v>
      </c>
      <c r="D30" s="411">
        <v>874</v>
      </c>
      <c r="E30" s="370">
        <f t="shared" si="1"/>
        <v>6.7443475576819196</v>
      </c>
      <c r="F30" s="412">
        <f t="shared" si="2"/>
        <v>12959</v>
      </c>
      <c r="G30" s="366">
        <v>10441</v>
      </c>
      <c r="H30" s="370">
        <f t="shared" si="3"/>
        <v>80.569488386449578</v>
      </c>
      <c r="I30" s="373">
        <v>0</v>
      </c>
      <c r="J30" s="370">
        <f t="shared" si="4"/>
        <v>0</v>
      </c>
      <c r="K30" s="373">
        <v>2518</v>
      </c>
      <c r="L30" s="370">
        <f t="shared" si="5"/>
        <v>19.430511613550429</v>
      </c>
      <c r="M30" s="373">
        <v>0</v>
      </c>
      <c r="N30" s="370">
        <f t="shared" si="6"/>
        <v>0</v>
      </c>
      <c r="O30" s="372">
        <f t="shared" si="9"/>
        <v>12959</v>
      </c>
      <c r="P30" s="393">
        <v>0</v>
      </c>
      <c r="Q30" s="115">
        <f t="shared" si="7"/>
        <v>12959</v>
      </c>
      <c r="R30" s="393">
        <v>0</v>
      </c>
      <c r="S30" s="365" t="str">
        <f t="shared" si="10"/>
        <v/>
      </c>
      <c r="T30" s="416">
        <f>SUM(U30:W30)</f>
        <v>8810</v>
      </c>
      <c r="U30" s="373">
        <v>8810</v>
      </c>
      <c r="V30" s="112">
        <v>0</v>
      </c>
      <c r="W30" s="114">
        <v>0</v>
      </c>
      <c r="X30" s="2069"/>
    </row>
    <row r="31" spans="1:24" ht="19.5" customHeight="1">
      <c r="A31" s="110" t="s">
        <v>51</v>
      </c>
      <c r="B31" s="411">
        <v>9300</v>
      </c>
      <c r="C31" s="369">
        <f t="shared" si="0"/>
        <v>93.02790837251176</v>
      </c>
      <c r="D31" s="411">
        <v>697</v>
      </c>
      <c r="E31" s="370">
        <f t="shared" si="1"/>
        <v>6.9720916274882461</v>
      </c>
      <c r="F31" s="412">
        <f t="shared" si="2"/>
        <v>9997</v>
      </c>
      <c r="G31" s="366">
        <v>7701</v>
      </c>
      <c r="H31" s="370">
        <f t="shared" si="3"/>
        <v>77.033109932979897</v>
      </c>
      <c r="I31" s="373">
        <v>62</v>
      </c>
      <c r="J31" s="370">
        <f t="shared" si="4"/>
        <v>0.62018605581674502</v>
      </c>
      <c r="K31" s="373">
        <v>2188</v>
      </c>
      <c r="L31" s="370">
        <f t="shared" si="5"/>
        <v>21.886565969790936</v>
      </c>
      <c r="M31" s="373">
        <v>46</v>
      </c>
      <c r="N31" s="370">
        <f t="shared" si="6"/>
        <v>0.4601380414124237</v>
      </c>
      <c r="O31" s="372">
        <f t="shared" si="9"/>
        <v>9997</v>
      </c>
      <c r="P31" s="393">
        <v>184</v>
      </c>
      <c r="Q31" s="115">
        <f t="shared" si="7"/>
        <v>10181</v>
      </c>
      <c r="R31" s="393">
        <v>0</v>
      </c>
      <c r="S31" s="365" t="str">
        <f t="shared" si="10"/>
        <v/>
      </c>
      <c r="T31" s="416">
        <f t="shared" si="11"/>
        <v>7263</v>
      </c>
      <c r="U31" s="373">
        <v>7217</v>
      </c>
      <c r="V31" s="112">
        <v>46</v>
      </c>
      <c r="W31" s="114">
        <v>0</v>
      </c>
      <c r="X31" s="2069"/>
    </row>
    <row r="32" spans="1:24" ht="19.5" customHeight="1" thickBot="1">
      <c r="A32" s="117" t="s">
        <v>52</v>
      </c>
      <c r="B32" s="417">
        <v>7393</v>
      </c>
      <c r="C32" s="378">
        <f t="shared" si="0"/>
        <v>94.503387447270867</v>
      </c>
      <c r="D32" s="417">
        <v>430</v>
      </c>
      <c r="E32" s="379">
        <f t="shared" si="1"/>
        <v>5.4966125527291316</v>
      </c>
      <c r="F32" s="418">
        <f t="shared" si="2"/>
        <v>7823</v>
      </c>
      <c r="G32" s="419">
        <v>5521</v>
      </c>
      <c r="H32" s="379">
        <f t="shared" si="3"/>
        <v>70.573948613064047</v>
      </c>
      <c r="I32" s="382">
        <v>61</v>
      </c>
      <c r="J32" s="379">
        <f t="shared" si="4"/>
        <v>0.77975201329413268</v>
      </c>
      <c r="K32" s="382">
        <v>2221</v>
      </c>
      <c r="L32" s="379">
        <f t="shared" si="5"/>
        <v>28.390642975840468</v>
      </c>
      <c r="M32" s="382">
        <v>20</v>
      </c>
      <c r="N32" s="379">
        <f t="shared" si="6"/>
        <v>0.25565639780135496</v>
      </c>
      <c r="O32" s="381">
        <f t="shared" si="9"/>
        <v>7823</v>
      </c>
      <c r="P32" s="363">
        <v>0</v>
      </c>
      <c r="Q32" s="122">
        <f t="shared" si="7"/>
        <v>7823</v>
      </c>
      <c r="R32" s="363">
        <v>0</v>
      </c>
      <c r="S32" s="365" t="str">
        <f t="shared" si="10"/>
        <v/>
      </c>
      <c r="T32" s="420">
        <f t="shared" si="11"/>
        <v>5201</v>
      </c>
      <c r="U32" s="382">
        <v>5181</v>
      </c>
      <c r="V32" s="119">
        <v>20</v>
      </c>
      <c r="W32" s="121">
        <v>0</v>
      </c>
      <c r="X32" s="2069"/>
    </row>
    <row r="33" spans="1:24" ht="19.5" customHeight="1">
      <c r="A33" s="103" t="s">
        <v>53</v>
      </c>
      <c r="B33" s="356">
        <v>2824</v>
      </c>
      <c r="C33" s="375">
        <f t="shared" si="0"/>
        <v>94.511378848728242</v>
      </c>
      <c r="D33" s="356">
        <v>164</v>
      </c>
      <c r="E33" s="376">
        <f t="shared" si="1"/>
        <v>5.4886211512717535</v>
      </c>
      <c r="F33" s="359">
        <f t="shared" si="2"/>
        <v>2988</v>
      </c>
      <c r="G33" s="360">
        <v>2482</v>
      </c>
      <c r="H33" s="376">
        <f t="shared" si="3"/>
        <v>83.065595716198132</v>
      </c>
      <c r="I33" s="361">
        <v>22</v>
      </c>
      <c r="J33" s="376">
        <f t="shared" si="4"/>
        <v>0.73627844712182056</v>
      </c>
      <c r="K33" s="389">
        <v>484</v>
      </c>
      <c r="L33" s="376">
        <f t="shared" si="5"/>
        <v>16.198125836680052</v>
      </c>
      <c r="M33" s="389">
        <v>0</v>
      </c>
      <c r="N33" s="376">
        <f t="shared" si="6"/>
        <v>0</v>
      </c>
      <c r="O33" s="366">
        <f t="shared" si="9"/>
        <v>2988</v>
      </c>
      <c r="P33" s="387">
        <v>0</v>
      </c>
      <c r="Q33" s="364">
        <f t="shared" si="7"/>
        <v>2988</v>
      </c>
      <c r="R33" s="387">
        <v>0</v>
      </c>
      <c r="S33" s="365" t="str">
        <f t="shared" si="10"/>
        <v/>
      </c>
      <c r="T33" s="416">
        <f t="shared" si="11"/>
        <v>2276</v>
      </c>
      <c r="U33" s="389">
        <v>2267</v>
      </c>
      <c r="V33" s="123">
        <v>0</v>
      </c>
      <c r="W33" s="124">
        <v>9</v>
      </c>
      <c r="X33" s="2069"/>
    </row>
    <row r="34" spans="1:24" ht="19.5" customHeight="1">
      <c r="A34" s="110" t="s">
        <v>54</v>
      </c>
      <c r="B34" s="421">
        <v>5094</v>
      </c>
      <c r="C34" s="369">
        <f t="shared" si="0"/>
        <v>98.207056101792944</v>
      </c>
      <c r="D34" s="421">
        <v>93</v>
      </c>
      <c r="E34" s="370">
        <f t="shared" si="1"/>
        <v>1.7929438982070562</v>
      </c>
      <c r="F34" s="412">
        <f t="shared" si="2"/>
        <v>5187</v>
      </c>
      <c r="G34" s="366">
        <v>4023</v>
      </c>
      <c r="H34" s="370">
        <f t="shared" si="3"/>
        <v>77.559282822440721</v>
      </c>
      <c r="I34" s="373">
        <v>42</v>
      </c>
      <c r="J34" s="370">
        <f t="shared" si="4"/>
        <v>0.80971659919028338</v>
      </c>
      <c r="K34" s="373">
        <v>1122</v>
      </c>
      <c r="L34" s="370">
        <f t="shared" si="5"/>
        <v>21.631000578369001</v>
      </c>
      <c r="M34" s="373">
        <v>0</v>
      </c>
      <c r="N34" s="370">
        <f t="shared" si="6"/>
        <v>0</v>
      </c>
      <c r="O34" s="372">
        <f t="shared" si="9"/>
        <v>5187</v>
      </c>
      <c r="P34" s="393">
        <v>15</v>
      </c>
      <c r="Q34" s="115">
        <f t="shared" si="7"/>
        <v>5202</v>
      </c>
      <c r="R34" s="393">
        <v>0</v>
      </c>
      <c r="S34" s="365" t="str">
        <f t="shared" si="10"/>
        <v/>
      </c>
      <c r="T34" s="416">
        <f t="shared" si="11"/>
        <v>3687</v>
      </c>
      <c r="U34" s="373">
        <v>3674</v>
      </c>
      <c r="V34" s="112">
        <v>0</v>
      </c>
      <c r="W34" s="114">
        <v>13</v>
      </c>
      <c r="X34" s="2069"/>
    </row>
    <row r="35" spans="1:24" ht="19.5" customHeight="1">
      <c r="A35" s="110" t="s">
        <v>55</v>
      </c>
      <c r="B35" s="421">
        <v>3095</v>
      </c>
      <c r="C35" s="369">
        <f t="shared" si="0"/>
        <v>98.285169895204831</v>
      </c>
      <c r="D35" s="421">
        <v>54</v>
      </c>
      <c r="E35" s="370">
        <f t="shared" si="1"/>
        <v>1.7148301047951731</v>
      </c>
      <c r="F35" s="412">
        <f t="shared" si="2"/>
        <v>3149</v>
      </c>
      <c r="G35" s="366">
        <v>2421</v>
      </c>
      <c r="H35" s="370">
        <f t="shared" si="3"/>
        <v>76.881549698316931</v>
      </c>
      <c r="I35" s="373">
        <v>27</v>
      </c>
      <c r="J35" s="370">
        <f t="shared" si="4"/>
        <v>0.85741505239758653</v>
      </c>
      <c r="K35" s="373">
        <v>701</v>
      </c>
      <c r="L35" s="370">
        <f t="shared" si="5"/>
        <v>22.261035249285488</v>
      </c>
      <c r="M35" s="373">
        <v>0</v>
      </c>
      <c r="N35" s="370">
        <f t="shared" si="6"/>
        <v>0</v>
      </c>
      <c r="O35" s="372">
        <f t="shared" si="9"/>
        <v>3149</v>
      </c>
      <c r="P35" s="393">
        <v>14</v>
      </c>
      <c r="Q35" s="115">
        <f t="shared" si="7"/>
        <v>3163</v>
      </c>
      <c r="R35" s="393">
        <v>0</v>
      </c>
      <c r="S35" s="365" t="str">
        <f t="shared" si="10"/>
        <v/>
      </c>
      <c r="T35" s="416">
        <f t="shared" si="11"/>
        <v>2220</v>
      </c>
      <c r="U35" s="373">
        <v>2211</v>
      </c>
      <c r="V35" s="112">
        <v>0</v>
      </c>
      <c r="W35" s="114">
        <v>9</v>
      </c>
      <c r="X35" s="2069"/>
    </row>
    <row r="36" spans="1:24" ht="19.5" customHeight="1">
      <c r="A36" s="110" t="s">
        <v>56</v>
      </c>
      <c r="B36" s="421">
        <v>3315</v>
      </c>
      <c r="C36" s="369">
        <f t="shared" si="0"/>
        <v>99.281221922731362</v>
      </c>
      <c r="D36" s="421">
        <v>24</v>
      </c>
      <c r="E36" s="370">
        <f t="shared" si="1"/>
        <v>0.7187780772686434</v>
      </c>
      <c r="F36" s="412">
        <f t="shared" si="2"/>
        <v>3339</v>
      </c>
      <c r="G36" s="366">
        <v>2708</v>
      </c>
      <c r="H36" s="370">
        <f t="shared" si="3"/>
        <v>81.102126385145255</v>
      </c>
      <c r="I36" s="373">
        <v>57</v>
      </c>
      <c r="J36" s="370">
        <f t="shared" si="4"/>
        <v>1.7070979335130279</v>
      </c>
      <c r="K36" s="373">
        <v>571</v>
      </c>
      <c r="L36" s="370">
        <f t="shared" si="5"/>
        <v>17.10092842168314</v>
      </c>
      <c r="M36" s="373">
        <v>3</v>
      </c>
      <c r="N36" s="370">
        <f t="shared" si="6"/>
        <v>8.9847259658580425E-2</v>
      </c>
      <c r="O36" s="372">
        <f t="shared" si="9"/>
        <v>3339</v>
      </c>
      <c r="P36" s="393">
        <v>18</v>
      </c>
      <c r="Q36" s="115">
        <f t="shared" si="7"/>
        <v>3357</v>
      </c>
      <c r="R36" s="393">
        <v>0</v>
      </c>
      <c r="S36" s="365" t="str">
        <f>IF(F36=O36,"","！")</f>
        <v/>
      </c>
      <c r="T36" s="416">
        <f t="shared" si="11"/>
        <v>2427</v>
      </c>
      <c r="U36" s="373">
        <v>2424</v>
      </c>
      <c r="V36" s="112">
        <v>3</v>
      </c>
      <c r="W36" s="114">
        <v>0</v>
      </c>
      <c r="X36" s="2069"/>
    </row>
    <row r="37" spans="1:24" ht="19.5" customHeight="1" thickBot="1">
      <c r="A37" s="117" t="s">
        <v>57</v>
      </c>
      <c r="B37" s="422">
        <v>5043</v>
      </c>
      <c r="C37" s="378">
        <f t="shared" si="0"/>
        <v>93.718639658056119</v>
      </c>
      <c r="D37" s="422">
        <v>338</v>
      </c>
      <c r="E37" s="379">
        <f t="shared" si="1"/>
        <v>6.281360341943877</v>
      </c>
      <c r="F37" s="423">
        <f t="shared" si="2"/>
        <v>5381</v>
      </c>
      <c r="G37" s="396">
        <v>3801</v>
      </c>
      <c r="H37" s="383">
        <f t="shared" si="3"/>
        <v>70.63742798736294</v>
      </c>
      <c r="I37" s="382">
        <v>56</v>
      </c>
      <c r="J37" s="383">
        <f t="shared" si="4"/>
        <v>1.0406987548782756</v>
      </c>
      <c r="K37" s="384">
        <v>1523</v>
      </c>
      <c r="L37" s="383">
        <f t="shared" si="5"/>
        <v>28.303289351421668</v>
      </c>
      <c r="M37" s="382">
        <v>1</v>
      </c>
      <c r="N37" s="379">
        <f t="shared" si="6"/>
        <v>1.8583906337112061E-2</v>
      </c>
      <c r="O37" s="381">
        <f t="shared" si="9"/>
        <v>5381</v>
      </c>
      <c r="P37" s="363">
        <v>5</v>
      </c>
      <c r="Q37" s="122">
        <f t="shared" si="7"/>
        <v>5386</v>
      </c>
      <c r="R37" s="363">
        <v>0</v>
      </c>
      <c r="S37" s="365" t="str">
        <f t="shared" si="10"/>
        <v/>
      </c>
      <c r="T37" s="420">
        <f t="shared" si="11"/>
        <v>3370</v>
      </c>
      <c r="U37" s="382">
        <v>3369</v>
      </c>
      <c r="V37" s="119">
        <v>1</v>
      </c>
      <c r="W37" s="121">
        <v>0</v>
      </c>
      <c r="X37" s="2069"/>
    </row>
    <row r="38" spans="1:24" ht="19.5" customHeight="1">
      <c r="A38" s="103" t="s">
        <v>58</v>
      </c>
      <c r="B38" s="411">
        <v>11504</v>
      </c>
      <c r="C38" s="375">
        <f t="shared" si="0"/>
        <v>86.72446287222013</v>
      </c>
      <c r="D38" s="411">
        <v>1761</v>
      </c>
      <c r="E38" s="376">
        <f t="shared" si="1"/>
        <v>13.275537127779872</v>
      </c>
      <c r="F38" s="412">
        <f t="shared" si="2"/>
        <v>13265</v>
      </c>
      <c r="G38" s="361">
        <v>12566</v>
      </c>
      <c r="H38" s="362">
        <f t="shared" si="3"/>
        <v>94.730493780625707</v>
      </c>
      <c r="I38" s="361">
        <v>0</v>
      </c>
      <c r="J38" s="362">
        <f t="shared" si="4"/>
        <v>0</v>
      </c>
      <c r="K38" s="361">
        <v>699</v>
      </c>
      <c r="L38" s="362">
        <f t="shared" si="5"/>
        <v>5.2695062193742936</v>
      </c>
      <c r="M38" s="403">
        <v>0</v>
      </c>
      <c r="N38" s="404">
        <f t="shared" si="6"/>
        <v>0</v>
      </c>
      <c r="O38" s="372">
        <f t="shared" si="9"/>
        <v>13265</v>
      </c>
      <c r="P38" s="387">
        <v>0</v>
      </c>
      <c r="Q38" s="364">
        <f t="shared" si="7"/>
        <v>13265</v>
      </c>
      <c r="R38" s="387">
        <v>0</v>
      </c>
      <c r="S38" s="365" t="str">
        <f t="shared" si="10"/>
        <v/>
      </c>
      <c r="T38" s="416">
        <f t="shared" si="11"/>
        <v>10870</v>
      </c>
      <c r="U38" s="389">
        <v>10870</v>
      </c>
      <c r="V38" s="123">
        <v>0</v>
      </c>
      <c r="W38" s="124">
        <v>0</v>
      </c>
      <c r="X38" s="2069"/>
    </row>
    <row r="39" spans="1:24" ht="19.5" customHeight="1">
      <c r="A39" s="110" t="s">
        <v>59</v>
      </c>
      <c r="B39" s="411">
        <v>2159</v>
      </c>
      <c r="C39" s="369">
        <f t="shared" si="0"/>
        <v>76.451841359773383</v>
      </c>
      <c r="D39" s="411">
        <v>665</v>
      </c>
      <c r="E39" s="370">
        <f t="shared" si="1"/>
        <v>23.548158640226628</v>
      </c>
      <c r="F39" s="412">
        <f t="shared" si="2"/>
        <v>2824</v>
      </c>
      <c r="G39" s="366">
        <v>2318</v>
      </c>
      <c r="H39" s="370">
        <f t="shared" si="3"/>
        <v>82.082152974504254</v>
      </c>
      <c r="I39" s="373">
        <v>24</v>
      </c>
      <c r="J39" s="370">
        <f t="shared" si="4"/>
        <v>0.84985835694051004</v>
      </c>
      <c r="K39" s="373">
        <v>482</v>
      </c>
      <c r="L39" s="370">
        <f t="shared" si="5"/>
        <v>17.067988668555241</v>
      </c>
      <c r="M39" s="373">
        <v>0</v>
      </c>
      <c r="N39" s="370">
        <f t="shared" si="6"/>
        <v>0</v>
      </c>
      <c r="O39" s="372">
        <f t="shared" si="9"/>
        <v>2824</v>
      </c>
      <c r="P39" s="393">
        <v>14</v>
      </c>
      <c r="Q39" s="115">
        <f t="shared" si="7"/>
        <v>2838</v>
      </c>
      <c r="R39" s="393">
        <v>0</v>
      </c>
      <c r="S39" s="365" t="str">
        <f t="shared" si="10"/>
        <v/>
      </c>
      <c r="T39" s="416">
        <f t="shared" si="11"/>
        <v>2022</v>
      </c>
      <c r="U39" s="373">
        <v>2022</v>
      </c>
      <c r="V39" s="112">
        <v>0</v>
      </c>
      <c r="W39" s="114">
        <v>0</v>
      </c>
      <c r="X39" s="2069"/>
    </row>
    <row r="40" spans="1:24" ht="19.5" customHeight="1">
      <c r="A40" s="110" t="s">
        <v>60</v>
      </c>
      <c r="B40" s="411">
        <v>9357</v>
      </c>
      <c r="C40" s="369">
        <f t="shared" si="0"/>
        <v>74.044472580517535</v>
      </c>
      <c r="D40" s="411">
        <v>3280</v>
      </c>
      <c r="E40" s="370">
        <f t="shared" si="1"/>
        <v>25.955527419482472</v>
      </c>
      <c r="F40" s="412">
        <f t="shared" si="2"/>
        <v>12637</v>
      </c>
      <c r="G40" s="366">
        <v>10775</v>
      </c>
      <c r="H40" s="370">
        <f t="shared" si="3"/>
        <v>85.26549022711086</v>
      </c>
      <c r="I40" s="373">
        <v>92</v>
      </c>
      <c r="J40" s="370">
        <f t="shared" si="4"/>
        <v>0.72802089103426448</v>
      </c>
      <c r="K40" s="373">
        <v>1770</v>
      </c>
      <c r="L40" s="370">
        <f t="shared" si="5"/>
        <v>14.006488881854869</v>
      </c>
      <c r="M40" s="373">
        <v>0</v>
      </c>
      <c r="N40" s="370">
        <f t="shared" si="6"/>
        <v>0</v>
      </c>
      <c r="O40" s="372">
        <f t="shared" si="9"/>
        <v>12637</v>
      </c>
      <c r="P40" s="393">
        <v>20</v>
      </c>
      <c r="Q40" s="115">
        <f t="shared" si="7"/>
        <v>12657</v>
      </c>
      <c r="R40" s="393">
        <v>0</v>
      </c>
      <c r="S40" s="365" t="str">
        <f t="shared" si="10"/>
        <v/>
      </c>
      <c r="T40" s="416">
        <f t="shared" si="11"/>
        <v>9409</v>
      </c>
      <c r="U40" s="373">
        <v>9409</v>
      </c>
      <c r="V40" s="112">
        <v>0</v>
      </c>
      <c r="W40" s="114">
        <v>0</v>
      </c>
      <c r="X40" s="2069"/>
    </row>
    <row r="41" spans="1:24" ht="19.5" customHeight="1">
      <c r="A41" s="110" t="s">
        <v>61</v>
      </c>
      <c r="B41" s="411">
        <v>10357</v>
      </c>
      <c r="C41" s="369">
        <f t="shared" si="0"/>
        <v>87.312426235036256</v>
      </c>
      <c r="D41" s="411">
        <v>1505</v>
      </c>
      <c r="E41" s="370">
        <f t="shared" si="1"/>
        <v>12.68757376496375</v>
      </c>
      <c r="F41" s="412">
        <f t="shared" si="2"/>
        <v>11862</v>
      </c>
      <c r="G41" s="366">
        <v>8962</v>
      </c>
      <c r="H41" s="370">
        <f t="shared" si="3"/>
        <v>75.552183442926989</v>
      </c>
      <c r="I41" s="373">
        <v>154</v>
      </c>
      <c r="J41" s="370">
        <f t="shared" si="4"/>
        <v>1.2982633619962907</v>
      </c>
      <c r="K41" s="373">
        <v>2700</v>
      </c>
      <c r="L41" s="370">
        <f t="shared" si="5"/>
        <v>22.761760242792111</v>
      </c>
      <c r="M41" s="373">
        <v>46</v>
      </c>
      <c r="N41" s="370">
        <f t="shared" si="6"/>
        <v>0.38779295228460631</v>
      </c>
      <c r="O41" s="372">
        <f t="shared" si="9"/>
        <v>11862</v>
      </c>
      <c r="P41" s="393">
        <v>357</v>
      </c>
      <c r="Q41" s="115">
        <f t="shared" si="7"/>
        <v>12219</v>
      </c>
      <c r="R41" s="393">
        <v>0</v>
      </c>
      <c r="S41" s="365" t="str">
        <f t="shared" si="10"/>
        <v/>
      </c>
      <c r="T41" s="416">
        <f t="shared" si="11"/>
        <v>8078</v>
      </c>
      <c r="U41" s="373">
        <v>8032</v>
      </c>
      <c r="V41" s="112">
        <v>46</v>
      </c>
      <c r="W41" s="114">
        <v>0</v>
      </c>
      <c r="X41" s="2069"/>
    </row>
    <row r="42" spans="1:24" ht="19.5" customHeight="1" thickBot="1">
      <c r="A42" s="117" t="s">
        <v>62</v>
      </c>
      <c r="B42" s="417">
        <v>940</v>
      </c>
      <c r="C42" s="378">
        <f t="shared" si="0"/>
        <v>99.470899470899468</v>
      </c>
      <c r="D42" s="417">
        <v>5</v>
      </c>
      <c r="E42" s="379">
        <f t="shared" si="1"/>
        <v>0.52910052910052907</v>
      </c>
      <c r="F42" s="418">
        <f t="shared" si="2"/>
        <v>945</v>
      </c>
      <c r="G42" s="419">
        <v>668</v>
      </c>
      <c r="H42" s="379">
        <f t="shared" si="3"/>
        <v>70.687830687830683</v>
      </c>
      <c r="I42" s="382">
        <v>0</v>
      </c>
      <c r="J42" s="379">
        <f t="shared" si="4"/>
        <v>0</v>
      </c>
      <c r="K42" s="382">
        <v>277</v>
      </c>
      <c r="L42" s="379">
        <f t="shared" si="5"/>
        <v>29.31216931216931</v>
      </c>
      <c r="M42" s="382">
        <v>0</v>
      </c>
      <c r="N42" s="379">
        <f t="shared" si="6"/>
        <v>0</v>
      </c>
      <c r="O42" s="381">
        <f t="shared" si="9"/>
        <v>945</v>
      </c>
      <c r="P42" s="424">
        <v>0</v>
      </c>
      <c r="Q42" s="122">
        <f t="shared" si="7"/>
        <v>945</v>
      </c>
      <c r="R42" s="424">
        <v>0</v>
      </c>
      <c r="S42" s="365" t="str">
        <f>IF(F42=O42,"","！")</f>
        <v/>
      </c>
      <c r="T42" s="425">
        <f t="shared" si="11"/>
        <v>595</v>
      </c>
      <c r="U42" s="382">
        <v>595</v>
      </c>
      <c r="V42" s="119">
        <v>0</v>
      </c>
      <c r="W42" s="121">
        <v>0</v>
      </c>
      <c r="X42" s="2069"/>
    </row>
    <row r="43" spans="1:24" ht="19.5" customHeight="1" thickBot="1">
      <c r="A43" s="151" t="s">
        <v>83</v>
      </c>
      <c r="B43" s="397">
        <v>90186</v>
      </c>
      <c r="C43" s="426">
        <f t="shared" si="0"/>
        <v>88.990852846274535</v>
      </c>
      <c r="D43" s="399">
        <v>11157</v>
      </c>
      <c r="E43" s="427">
        <f t="shared" si="1"/>
        <v>11.009147153725467</v>
      </c>
      <c r="F43" s="401">
        <f>B43+D43</f>
        <v>101343</v>
      </c>
      <c r="G43" s="402">
        <f>SUM(G29:G42)</f>
        <v>80250</v>
      </c>
      <c r="H43" s="427">
        <f>G43/O43*100</f>
        <v>79.186524969657498</v>
      </c>
      <c r="I43" s="402">
        <f>SUM(I29:I42)</f>
        <v>622</v>
      </c>
      <c r="J43" s="427">
        <f>I43/O43*100</f>
        <v>0.61375724026326428</v>
      </c>
      <c r="K43" s="402">
        <f>SUM(K29:K42)</f>
        <v>20355</v>
      </c>
      <c r="L43" s="427">
        <f t="shared" si="5"/>
        <v>20.085255025014064</v>
      </c>
      <c r="M43" s="428">
        <f>SUM(M29:M42)</f>
        <v>116</v>
      </c>
      <c r="N43" s="427">
        <f t="shared" si="6"/>
        <v>0.11446276506517469</v>
      </c>
      <c r="O43" s="429">
        <f>SUM(G43,I43,K43,M43)</f>
        <v>101343</v>
      </c>
      <c r="P43" s="405">
        <v>2275</v>
      </c>
      <c r="Q43" s="430">
        <f>O43+P43</f>
        <v>103618</v>
      </c>
      <c r="R43" s="405" t="s">
        <v>213</v>
      </c>
      <c r="S43" s="365"/>
      <c r="T43" s="149">
        <f>SUM(T29:T42)</f>
        <v>71516</v>
      </c>
      <c r="U43" s="396">
        <f>SUM(U29:U42)</f>
        <v>71369</v>
      </c>
      <c r="V43" s="157">
        <f>SUM(V29:V42)</f>
        <v>116</v>
      </c>
      <c r="W43" s="159">
        <f>SUM(W29:W42)</f>
        <v>31</v>
      </c>
      <c r="X43" s="2069"/>
    </row>
    <row r="44" spans="1:24" ht="19.5" customHeight="1" thickBot="1">
      <c r="A44" s="431" t="s">
        <v>194</v>
      </c>
      <c r="B44" s="397">
        <v>2358645</v>
      </c>
      <c r="C44" s="432">
        <f t="shared" si="0"/>
        <v>95.277461125873245</v>
      </c>
      <c r="D44" s="433">
        <v>116909</v>
      </c>
      <c r="E44" s="427">
        <f t="shared" si="1"/>
        <v>4.7225388741267613</v>
      </c>
      <c r="F44" s="423">
        <f>B44+D44</f>
        <v>2475554</v>
      </c>
      <c r="G44" s="402">
        <f>SUM(G28,G43)</f>
        <v>2067547</v>
      </c>
      <c r="H44" s="427">
        <f t="shared" si="3"/>
        <v>83.518557866239234</v>
      </c>
      <c r="I44" s="402">
        <f>SUM(I28,I43)</f>
        <v>6174</v>
      </c>
      <c r="J44" s="427">
        <f>I44/O44*100</f>
        <v>0.24939872044802899</v>
      </c>
      <c r="K44" s="402">
        <f>SUM(K28,K43)</f>
        <v>392503</v>
      </c>
      <c r="L44" s="427">
        <f t="shared" si="5"/>
        <v>15.855158077747443</v>
      </c>
      <c r="M44" s="428">
        <f>SUM(M28,M43)</f>
        <v>9330</v>
      </c>
      <c r="N44" s="427">
        <f t="shared" si="6"/>
        <v>0.37688533556529163</v>
      </c>
      <c r="O44" s="429">
        <f>SUM(G44+I44+K44+M44)</f>
        <v>2475554</v>
      </c>
      <c r="P44" s="424">
        <v>219060</v>
      </c>
      <c r="Q44" s="434">
        <f>O44+P44</f>
        <v>2694614</v>
      </c>
      <c r="R44" s="424" t="s">
        <v>213</v>
      </c>
      <c r="S44" s="365"/>
      <c r="T44" s="435">
        <f>SUM(T28,T43)</f>
        <v>1823489</v>
      </c>
      <c r="U44" s="436">
        <f>SUM(U28,U43)</f>
        <v>1802454</v>
      </c>
      <c r="V44" s="152">
        <f>SUM(V28,V43)</f>
        <v>9330</v>
      </c>
      <c r="W44" s="154">
        <f>SUM(W28,W43)</f>
        <v>11705</v>
      </c>
      <c r="X44" s="2069"/>
    </row>
    <row r="45" spans="1:24" s="161" customFormat="1" ht="15.75" customHeight="1">
      <c r="A45" s="98" t="s">
        <v>195</v>
      </c>
      <c r="C45" s="437"/>
      <c r="E45" s="438"/>
      <c r="H45" s="438"/>
      <c r="J45" s="438"/>
      <c r="L45" s="438"/>
      <c r="N45" s="438"/>
    </row>
    <row r="46" spans="1:24" ht="15.75" customHeight="1">
      <c r="A46" s="439" t="s">
        <v>196</v>
      </c>
      <c r="B46" s="292"/>
    </row>
    <row r="47" spans="1:24" ht="15.75" customHeight="1">
      <c r="A47" s="439"/>
      <c r="B47" s="292"/>
    </row>
    <row r="60" spans="1:14" ht="16.5" customHeight="1">
      <c r="A60" s="162"/>
      <c r="B60" s="292"/>
      <c r="C60" s="292"/>
      <c r="E60" s="292"/>
      <c r="H60" s="292"/>
      <c r="J60" s="292"/>
      <c r="L60" s="292"/>
      <c r="N60" s="292"/>
    </row>
  </sheetData>
  <mergeCells count="5">
    <mergeCell ref="B4:F4"/>
    <mergeCell ref="G4:O4"/>
    <mergeCell ref="V5:V8"/>
    <mergeCell ref="W5:W8"/>
    <mergeCell ref="Q6:Q7"/>
  </mergeCells>
  <phoneticPr fontId="3"/>
  <conditionalFormatting sqref="B9:X44">
    <cfRule type="cellIs" dxfId="29" priority="1" operator="equal">
      <formula>0</formula>
    </cfRule>
  </conditionalFormatting>
  <pageMargins left="0.59055118110236227" right="0.59055118110236227" top="0.78740157480314965" bottom="0.78740157480314965" header="0.51181102362204722" footer="0.39370078740157483"/>
  <pageSetup paperSize="9" scale="90" fitToWidth="2" orientation="portrait" r:id="rId1"/>
  <headerFooter alignWithMargins="0"/>
  <colBreaks count="1" manualBreakCount="1">
    <brk id="12" max="45" man="1"/>
  </colBreaks>
  <ignoredErrors>
    <ignoredError sqref="H43:L44 H28:L28 C2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1"/>
  <sheetViews>
    <sheetView topLeftCell="A2" zoomScaleNormal="100" zoomScaleSheetLayoutView="85" workbookViewId="0">
      <pane xSplit="2" ySplit="7" topLeftCell="C9" activePane="bottomRight" state="frozen"/>
      <selection activeCell="I30" sqref="I30"/>
      <selection pane="topRight" activeCell="I30" sqref="I30"/>
      <selection pane="bottomLeft" activeCell="I30" sqref="I30"/>
      <selection pane="bottomRight" activeCell="G15" sqref="G15"/>
    </sheetView>
  </sheetViews>
  <sheetFormatPr defaultColWidth="9" defaultRowHeight="16.5" customHeight="1"/>
  <cols>
    <col min="1" max="1" width="18.375" style="444" customWidth="1"/>
    <col min="2" max="2" width="10.875" style="528" customWidth="1"/>
    <col min="3" max="3" width="8.625" style="456" customWidth="1"/>
    <col min="4" max="4" width="8.625" style="444" customWidth="1"/>
    <col min="5" max="5" width="5.875" style="445" customWidth="1"/>
    <col min="6" max="7" width="8.625" style="444" customWidth="1"/>
    <col min="8" max="8" width="5.875" style="445" customWidth="1"/>
    <col min="9" max="10" width="8.625" style="444" customWidth="1"/>
    <col min="11" max="11" width="5.875" style="445" customWidth="1"/>
    <col min="12" max="12" width="8.625" style="444" customWidth="1"/>
    <col min="13" max="13" width="5.875" style="445" customWidth="1"/>
    <col min="14" max="14" width="12" style="444" hidden="1" customWidth="1"/>
    <col min="15" max="15" width="22.375" style="445" hidden="1" customWidth="1"/>
    <col min="16" max="16" width="8.625" style="444" customWidth="1"/>
    <col min="17" max="16384" width="9" style="444"/>
  </cols>
  <sheetData>
    <row r="2" spans="1:18" ht="9" customHeight="1">
      <c r="A2" s="441"/>
      <c r="B2" s="442"/>
      <c r="C2" s="442"/>
      <c r="D2" s="442"/>
      <c r="E2" s="443"/>
      <c r="I2" s="83"/>
      <c r="J2" s="83"/>
      <c r="K2" s="446"/>
      <c r="L2" s="83"/>
      <c r="M2" s="446"/>
    </row>
    <row r="3" spans="1:18" s="452" customFormat="1" ht="16.5" customHeight="1" thickBot="1">
      <c r="A3" s="447" t="s">
        <v>197</v>
      </c>
      <c r="B3" s="448"/>
      <c r="C3" s="449"/>
      <c r="D3" s="450"/>
      <c r="E3" s="451"/>
      <c r="H3" s="451"/>
      <c r="K3" s="451"/>
      <c r="M3" s="451"/>
      <c r="O3" s="451"/>
      <c r="P3" s="453" t="s">
        <v>198</v>
      </c>
    </row>
    <row r="4" spans="1:18" s="456" customFormat="1" ht="27" customHeight="1" thickBot="1">
      <c r="A4" s="454"/>
      <c r="B4" s="455"/>
      <c r="C4" s="1730" t="s">
        <v>199</v>
      </c>
      <c r="D4" s="1731"/>
      <c r="E4" s="1732"/>
      <c r="F4" s="1733" t="s">
        <v>200</v>
      </c>
      <c r="G4" s="1734"/>
      <c r="H4" s="1734"/>
      <c r="I4" s="1734"/>
      <c r="J4" s="1734"/>
      <c r="K4" s="1734"/>
      <c r="L4" s="1734"/>
      <c r="M4" s="1734"/>
      <c r="N4" s="1734"/>
      <c r="O4" s="1734"/>
      <c r="P4" s="1735"/>
      <c r="Q4" s="83"/>
      <c r="R4" s="83"/>
    </row>
    <row r="5" spans="1:18" s="456" customFormat="1" ht="27" customHeight="1">
      <c r="A5" s="1558"/>
      <c r="B5" s="1736" t="s">
        <v>201</v>
      </c>
      <c r="C5" s="457"/>
      <c r="D5" s="458"/>
      <c r="E5" s="459"/>
      <c r="F5" s="460"/>
      <c r="G5" s="461"/>
      <c r="H5" s="462"/>
      <c r="I5" s="463"/>
      <c r="J5" s="463"/>
      <c r="K5" s="463"/>
      <c r="L5" s="463"/>
      <c r="M5" s="463"/>
      <c r="N5" s="463"/>
      <c r="O5" s="462"/>
      <c r="P5" s="464" t="s">
        <v>73</v>
      </c>
      <c r="Q5" s="83"/>
      <c r="R5" s="83"/>
    </row>
    <row r="6" spans="1:18" s="456" customFormat="1" ht="27" customHeight="1">
      <c r="A6" s="1558" t="s">
        <v>202</v>
      </c>
      <c r="B6" s="1737"/>
      <c r="C6" s="1738" t="s">
        <v>203</v>
      </c>
      <c r="D6" s="465" t="s">
        <v>15</v>
      </c>
      <c r="E6" s="466"/>
      <c r="F6" s="467" t="s">
        <v>70</v>
      </c>
      <c r="G6" s="468"/>
      <c r="H6" s="469"/>
      <c r="I6" s="470" t="s">
        <v>71</v>
      </c>
      <c r="J6" s="468"/>
      <c r="K6" s="469"/>
      <c r="L6" s="470" t="s">
        <v>72</v>
      </c>
      <c r="M6" s="466"/>
      <c r="N6" s="470" t="s">
        <v>73</v>
      </c>
      <c r="O6" s="471"/>
      <c r="P6" s="1739" t="s">
        <v>204</v>
      </c>
      <c r="Q6" s="83"/>
      <c r="R6" s="83"/>
    </row>
    <row r="7" spans="1:18" s="456" customFormat="1" ht="27" customHeight="1">
      <c r="A7" s="1558"/>
      <c r="B7" s="1737"/>
      <c r="C7" s="1738"/>
      <c r="D7" s="1740" t="s">
        <v>205</v>
      </c>
      <c r="E7" s="472" t="s">
        <v>173</v>
      </c>
      <c r="F7" s="473" t="s">
        <v>176</v>
      </c>
      <c r="G7" s="1742" t="s">
        <v>206</v>
      </c>
      <c r="H7" s="474" t="s">
        <v>177</v>
      </c>
      <c r="I7" s="475" t="s">
        <v>178</v>
      </c>
      <c r="J7" s="1742" t="s">
        <v>207</v>
      </c>
      <c r="K7" s="476" t="s">
        <v>179</v>
      </c>
      <c r="L7" s="477" t="s">
        <v>180</v>
      </c>
      <c r="M7" s="478" t="s">
        <v>181</v>
      </c>
      <c r="N7" s="477" t="s">
        <v>104</v>
      </c>
      <c r="O7" s="478" t="s">
        <v>208</v>
      </c>
      <c r="P7" s="1739"/>
      <c r="Q7" s="83"/>
      <c r="R7" s="83"/>
    </row>
    <row r="8" spans="1:18" s="456" customFormat="1" ht="27" customHeight="1" thickBot="1">
      <c r="A8" s="1559"/>
      <c r="B8" s="479"/>
      <c r="C8" s="480"/>
      <c r="D8" s="1741"/>
      <c r="E8" s="481" t="s">
        <v>190</v>
      </c>
      <c r="F8" s="482"/>
      <c r="G8" s="1743"/>
      <c r="H8" s="483" t="s">
        <v>190</v>
      </c>
      <c r="I8" s="484" t="s">
        <v>209</v>
      </c>
      <c r="J8" s="1743"/>
      <c r="K8" s="481" t="s">
        <v>190</v>
      </c>
      <c r="L8" s="485"/>
      <c r="M8" s="481" t="s">
        <v>190</v>
      </c>
      <c r="N8" s="486"/>
      <c r="O8" s="487" t="s">
        <v>190</v>
      </c>
      <c r="P8" s="488" t="s">
        <v>210</v>
      </c>
      <c r="Q8" s="83"/>
      <c r="R8" s="83"/>
    </row>
    <row r="9" spans="1:18" ht="25.5" customHeight="1">
      <c r="A9" s="1744" t="s">
        <v>211</v>
      </c>
      <c r="B9" s="489" t="s">
        <v>40</v>
      </c>
      <c r="C9" s="490">
        <v>46209</v>
      </c>
      <c r="D9" s="491">
        <v>35133</v>
      </c>
      <c r="E9" s="492">
        <f t="shared" ref="E9:E26" si="0">D9/C9*100</f>
        <v>76.030643381159507</v>
      </c>
      <c r="F9" s="493">
        <v>33768</v>
      </c>
      <c r="G9" s="494">
        <v>0</v>
      </c>
      <c r="H9" s="492">
        <f t="shared" ref="H9:H26" si="1">F9/P9*100</f>
        <v>96.114763897190684</v>
      </c>
      <c r="I9" s="494">
        <v>524</v>
      </c>
      <c r="J9" s="494" t="s">
        <v>212</v>
      </c>
      <c r="K9" s="492">
        <f t="shared" ref="K9:K17" si="2">SUM(I9)/P9*100</f>
        <v>1.4914752511883413</v>
      </c>
      <c r="L9" s="494">
        <f>D9-SUM(F9,I9)</f>
        <v>841</v>
      </c>
      <c r="M9" s="492">
        <f>SUM(L9)/P9*100</f>
        <v>2.393760851620983</v>
      </c>
      <c r="N9" s="494" t="s">
        <v>213</v>
      </c>
      <c r="O9" s="492">
        <f>SUM(N9)/P9*100</f>
        <v>0</v>
      </c>
      <c r="P9" s="495">
        <f>SUM(F9,I9,L9,N9)</f>
        <v>35133</v>
      </c>
    </row>
    <row r="10" spans="1:18" ht="25.5" customHeight="1">
      <c r="A10" s="1745"/>
      <c r="B10" s="496" t="s">
        <v>43</v>
      </c>
      <c r="C10" s="497">
        <v>26642</v>
      </c>
      <c r="D10" s="491">
        <v>23745</v>
      </c>
      <c r="E10" s="498">
        <f t="shared" si="0"/>
        <v>89.126191727347788</v>
      </c>
      <c r="F10" s="493">
        <v>22998</v>
      </c>
      <c r="G10" s="499">
        <v>0</v>
      </c>
      <c r="H10" s="498">
        <f t="shared" si="1"/>
        <v>96.854074542008846</v>
      </c>
      <c r="I10" s="494">
        <v>285</v>
      </c>
      <c r="J10" s="499" t="s">
        <v>213</v>
      </c>
      <c r="K10" s="498">
        <f t="shared" si="2"/>
        <v>1.2002526847757422</v>
      </c>
      <c r="L10" s="499">
        <f>D10-SUM(F10,I10)</f>
        <v>462</v>
      </c>
      <c r="M10" s="498">
        <f>SUM(L10)/P10*100</f>
        <v>1.9456727732154135</v>
      </c>
      <c r="N10" s="499" t="s">
        <v>213</v>
      </c>
      <c r="O10" s="498">
        <f>SUM(N10)/P10*100</f>
        <v>0</v>
      </c>
      <c r="P10" s="500">
        <f>SUM(F10,I10,L10,N10)</f>
        <v>23745</v>
      </c>
    </row>
    <row r="11" spans="1:18" ht="25.5" customHeight="1" thickBot="1">
      <c r="A11" s="1746"/>
      <c r="B11" s="501" t="s">
        <v>214</v>
      </c>
      <c r="C11" s="502">
        <f>SUM(C9:C10)</f>
        <v>72851</v>
      </c>
      <c r="D11" s="503">
        <f>SUM(D9:D10)</f>
        <v>58878</v>
      </c>
      <c r="E11" s="504">
        <f t="shared" si="0"/>
        <v>80.819755391140831</v>
      </c>
      <c r="F11" s="502">
        <f>SUM(F9:F10)</f>
        <v>56766</v>
      </c>
      <c r="G11" s="505" t="str">
        <f>IF(SUM(G9:G10)=0,"-",SUM(G9:G10))</f>
        <v>-</v>
      </c>
      <c r="H11" s="504">
        <f t="shared" si="1"/>
        <v>96.412921634566402</v>
      </c>
      <c r="I11" s="505">
        <f>IF(SUM(I9:I10)=0,"-",SUM(I9:I10))</f>
        <v>809</v>
      </c>
      <c r="J11" s="505" t="s">
        <v>215</v>
      </c>
      <c r="K11" s="504">
        <f t="shared" si="2"/>
        <v>1.3740276503957336</v>
      </c>
      <c r="L11" s="505">
        <f>IF(SUM(L9:L10)=0,"-",SUM(L9:L10))</f>
        <v>1303</v>
      </c>
      <c r="M11" s="504">
        <f>L11/P11*100</f>
        <v>2.2130507150378746</v>
      </c>
      <c r="N11" s="505" t="str">
        <f>IF(SUM(N9:N10)=0,"-",SUM(N9:N10))</f>
        <v>-</v>
      </c>
      <c r="O11" s="504">
        <f>SUM(N11:N11)/P11*100</f>
        <v>0</v>
      </c>
      <c r="P11" s="506">
        <f>SUM(P9:P10)</f>
        <v>58878</v>
      </c>
    </row>
    <row r="12" spans="1:18" ht="25.5" customHeight="1">
      <c r="A12" s="1744" t="s">
        <v>216</v>
      </c>
      <c r="B12" s="507" t="s">
        <v>44</v>
      </c>
      <c r="C12" s="490">
        <v>36309</v>
      </c>
      <c r="D12" s="491">
        <v>26515</v>
      </c>
      <c r="E12" s="492">
        <f t="shared" si="0"/>
        <v>73.025971522212117</v>
      </c>
      <c r="F12" s="493">
        <v>26399</v>
      </c>
      <c r="G12" s="494">
        <v>0</v>
      </c>
      <c r="H12" s="492">
        <f t="shared" si="1"/>
        <v>99.562511785781638</v>
      </c>
      <c r="I12" s="494">
        <v>0</v>
      </c>
      <c r="J12" s="494" t="s">
        <v>212</v>
      </c>
      <c r="K12" s="492">
        <f t="shared" si="2"/>
        <v>0</v>
      </c>
      <c r="L12" s="494">
        <f>D12-SUM(F12,I12)</f>
        <v>116</v>
      </c>
      <c r="M12" s="508">
        <f>SUM(L12)/P12*100</f>
        <v>0.43748821421836692</v>
      </c>
      <c r="N12" s="509" t="s">
        <v>213</v>
      </c>
      <c r="O12" s="508">
        <f>SUM(N12)/P12*100</f>
        <v>0</v>
      </c>
      <c r="P12" s="510">
        <f>SUM(F12,I12,L12,N12)</f>
        <v>26515</v>
      </c>
    </row>
    <row r="13" spans="1:18" ht="25.5" customHeight="1">
      <c r="A13" s="1745"/>
      <c r="B13" s="489" t="s">
        <v>45</v>
      </c>
      <c r="C13" s="493">
        <v>32403</v>
      </c>
      <c r="D13" s="491">
        <v>24407</v>
      </c>
      <c r="E13" s="492">
        <f t="shared" si="0"/>
        <v>75.323272536493533</v>
      </c>
      <c r="F13" s="493">
        <v>24328</v>
      </c>
      <c r="G13" s="494">
        <v>0</v>
      </c>
      <c r="H13" s="492">
        <f t="shared" si="1"/>
        <v>99.67632236653418</v>
      </c>
      <c r="I13" s="494">
        <v>0</v>
      </c>
      <c r="J13" s="494" t="s">
        <v>212</v>
      </c>
      <c r="K13" s="492">
        <f t="shared" si="2"/>
        <v>0</v>
      </c>
      <c r="L13" s="494">
        <f>D13-SUM(F13,I13)</f>
        <v>79</v>
      </c>
      <c r="M13" s="492">
        <f>SUM(L13)/P13*100</f>
        <v>0.32367763346580902</v>
      </c>
      <c r="N13" s="494" t="s">
        <v>213</v>
      </c>
      <c r="O13" s="492">
        <f>SUM(N13)/P13*100</f>
        <v>0</v>
      </c>
      <c r="P13" s="495">
        <f>SUM(F13,I13,L13,N13)</f>
        <v>24407</v>
      </c>
    </row>
    <row r="14" spans="1:18" ht="25.5" customHeight="1">
      <c r="A14" s="1745"/>
      <c r="B14" s="496" t="s">
        <v>47</v>
      </c>
      <c r="C14" s="497">
        <v>22618</v>
      </c>
      <c r="D14" s="511">
        <v>17658</v>
      </c>
      <c r="E14" s="498">
        <f t="shared" si="0"/>
        <v>78.070563268193467</v>
      </c>
      <c r="F14" s="497">
        <v>17588</v>
      </c>
      <c r="G14" s="499">
        <v>0</v>
      </c>
      <c r="H14" s="498">
        <f t="shared" si="1"/>
        <v>99.603579114282482</v>
      </c>
      <c r="I14" s="499">
        <v>0</v>
      </c>
      <c r="J14" s="499" t="s">
        <v>212</v>
      </c>
      <c r="K14" s="498">
        <f t="shared" si="2"/>
        <v>0</v>
      </c>
      <c r="L14" s="499">
        <f>D14-SUM(F14,I14)</f>
        <v>70</v>
      </c>
      <c r="M14" s="498">
        <f>SUM(L14)/P14*100</f>
        <v>0.39642088571752182</v>
      </c>
      <c r="N14" s="499" t="s">
        <v>213</v>
      </c>
      <c r="O14" s="498">
        <f>SUM(N14)/P14*100</f>
        <v>0</v>
      </c>
      <c r="P14" s="500">
        <f>SUM(F14,I14,L14,N14)</f>
        <v>17658</v>
      </c>
    </row>
    <row r="15" spans="1:18" ht="25.5" customHeight="1" thickBot="1">
      <c r="A15" s="1746"/>
      <c r="B15" s="501" t="s">
        <v>106</v>
      </c>
      <c r="C15" s="502">
        <f>SUM(C12:C14)</f>
        <v>91330</v>
      </c>
      <c r="D15" s="503">
        <f>SUM(D12:D14)</f>
        <v>68580</v>
      </c>
      <c r="E15" s="504">
        <f t="shared" si="0"/>
        <v>75.090331763932994</v>
      </c>
      <c r="F15" s="502">
        <f>SUM(F12:F14)</f>
        <v>68315</v>
      </c>
      <c r="G15" s="505" t="str">
        <f>IF(SUM(G12:G14)=0,"-",SUM(G12:G14))</f>
        <v>-</v>
      </c>
      <c r="H15" s="504">
        <f t="shared" si="1"/>
        <v>99.613589967920674</v>
      </c>
      <c r="I15" s="505" t="str">
        <f>IF(SUM(I12:I14)=0,"-",SUM(I12:I14))</f>
        <v>-</v>
      </c>
      <c r="J15" s="505" t="str">
        <f>IF(SUM(J12:J14)=0,"-",SUM(J12:J14))</f>
        <v>-</v>
      </c>
      <c r="K15" s="504">
        <f t="shared" si="2"/>
        <v>0</v>
      </c>
      <c r="L15" s="505">
        <f>IF(SUM(L12:L14)=0,"-",SUM(L12:L14))</f>
        <v>265</v>
      </c>
      <c r="M15" s="504">
        <f>L15/P15*100</f>
        <v>0.3864100320793234</v>
      </c>
      <c r="N15" s="505" t="str">
        <f>IF(SUM(N12:N14)=0,"-",SUM(N12:N14))</f>
        <v>-</v>
      </c>
      <c r="O15" s="504">
        <f>SUM(N15:N15)/P15*100</f>
        <v>0</v>
      </c>
      <c r="P15" s="506">
        <f>SUM(P12:P14)</f>
        <v>68580</v>
      </c>
    </row>
    <row r="16" spans="1:18" ht="25.5" customHeight="1">
      <c r="A16" s="1744" t="s">
        <v>217</v>
      </c>
      <c r="B16" s="507" t="s">
        <v>59</v>
      </c>
      <c r="C16" s="490">
        <v>2824</v>
      </c>
      <c r="D16" s="512">
        <v>2824</v>
      </c>
      <c r="E16" s="508">
        <f t="shared" si="0"/>
        <v>100</v>
      </c>
      <c r="F16" s="490">
        <v>2318</v>
      </c>
      <c r="G16" s="509">
        <v>0</v>
      </c>
      <c r="H16" s="508">
        <f t="shared" si="1"/>
        <v>82.082152974504254</v>
      </c>
      <c r="I16" s="509">
        <v>24</v>
      </c>
      <c r="J16" s="509" t="s">
        <v>213</v>
      </c>
      <c r="K16" s="508">
        <f t="shared" si="2"/>
        <v>0.84985835694051004</v>
      </c>
      <c r="L16" s="509">
        <f>D16-SUM(F16,I16)</f>
        <v>482</v>
      </c>
      <c r="M16" s="508">
        <f>SUM(L16)/P16*100</f>
        <v>17.067988668555241</v>
      </c>
      <c r="N16" s="509" t="s">
        <v>213</v>
      </c>
      <c r="O16" s="508">
        <f>SUM(N16)/P16*100</f>
        <v>0</v>
      </c>
      <c r="P16" s="510">
        <f>SUM(F16,I16,L16,N16)</f>
        <v>2824</v>
      </c>
    </row>
    <row r="17" spans="1:16" ht="25.5" customHeight="1">
      <c r="A17" s="1745"/>
      <c r="B17" s="489" t="s">
        <v>60</v>
      </c>
      <c r="C17" s="493">
        <v>12637</v>
      </c>
      <c r="D17" s="491">
        <v>12629</v>
      </c>
      <c r="E17" s="492">
        <f t="shared" si="0"/>
        <v>99.936693835562238</v>
      </c>
      <c r="F17" s="493">
        <v>10775</v>
      </c>
      <c r="G17" s="494">
        <v>0</v>
      </c>
      <c r="H17" s="492">
        <f t="shared" si="1"/>
        <v>85.319502731807745</v>
      </c>
      <c r="I17" s="494">
        <v>92</v>
      </c>
      <c r="J17" s="494" t="s">
        <v>213</v>
      </c>
      <c r="K17" s="492">
        <f t="shared" si="2"/>
        <v>0.72848206508828883</v>
      </c>
      <c r="L17" s="494">
        <f>D17-SUM(F17,I17)</f>
        <v>1762</v>
      </c>
      <c r="M17" s="492">
        <f>SUM(L17)/P17*100</f>
        <v>13.952015203103969</v>
      </c>
      <c r="N17" s="494" t="s">
        <v>213</v>
      </c>
      <c r="O17" s="492">
        <f>SUM(N17)/P17*100</f>
        <v>0</v>
      </c>
      <c r="P17" s="495">
        <f>SUM(F17,I17,L17,N17)</f>
        <v>12629</v>
      </c>
    </row>
    <row r="18" spans="1:16" ht="25.5" customHeight="1" thickBot="1">
      <c r="A18" s="1746"/>
      <c r="B18" s="479" t="s">
        <v>106</v>
      </c>
      <c r="C18" s="513">
        <f>SUM(C16:C17)</f>
        <v>15461</v>
      </c>
      <c r="D18" s="514">
        <f>SUM(D16:D17)</f>
        <v>15453</v>
      </c>
      <c r="E18" s="515">
        <f t="shared" si="0"/>
        <v>99.948256904469318</v>
      </c>
      <c r="F18" s="513">
        <f>SUM(F16:F17)</f>
        <v>13093</v>
      </c>
      <c r="G18" s="516" t="str">
        <f>IF(SUM(G16:G17)=0,"-",SUM(G16:G17))</f>
        <v>-</v>
      </c>
      <c r="H18" s="515">
        <f t="shared" si="1"/>
        <v>84.727884553161203</v>
      </c>
      <c r="I18" s="516">
        <f>IF(SUM(I16:I17)=0,"-",SUM(I16:I17))</f>
        <v>116</v>
      </c>
      <c r="J18" s="516" t="str">
        <f>IF(SUM(J16:J17)=0,"-",SUM(J16:J17))</f>
        <v>-</v>
      </c>
      <c r="K18" s="498">
        <f>SUM(I18)/P18*100</f>
        <v>0.75066330162428008</v>
      </c>
      <c r="L18" s="516">
        <f>IF(SUM(L16:L17)=0,"-",SUM(L16:L17))</f>
        <v>2244</v>
      </c>
      <c r="M18" s="515">
        <f>L18/P18*100</f>
        <v>14.521452145214523</v>
      </c>
      <c r="N18" s="516" t="str">
        <f>IF(SUM(N16:N17)=0,"-",SUM(N16:N17))</f>
        <v>-</v>
      </c>
      <c r="O18" s="515">
        <f>SUM(N18:N18)/P18*100</f>
        <v>0</v>
      </c>
      <c r="P18" s="517">
        <f>SUM(P16:P17)</f>
        <v>15453</v>
      </c>
    </row>
    <row r="19" spans="1:16" ht="25.5" customHeight="1">
      <c r="A19" s="1744" t="s">
        <v>218</v>
      </c>
      <c r="B19" s="518" t="s">
        <v>53</v>
      </c>
      <c r="C19" s="519">
        <v>2988</v>
      </c>
      <c r="D19" s="520">
        <v>2728</v>
      </c>
      <c r="E19" s="521">
        <f t="shared" si="0"/>
        <v>91.298527443105755</v>
      </c>
      <c r="F19" s="519">
        <v>2482</v>
      </c>
      <c r="G19" s="522">
        <v>0</v>
      </c>
      <c r="H19" s="521">
        <f t="shared" si="1"/>
        <v>90.982404692082113</v>
      </c>
      <c r="I19" s="522">
        <v>22</v>
      </c>
      <c r="J19" s="522" t="s">
        <v>213</v>
      </c>
      <c r="K19" s="508">
        <f t="shared" ref="K19:K21" si="3">SUM(I19)/P19*100</f>
        <v>0.80645161290322576</v>
      </c>
      <c r="L19" s="522">
        <f>D19-SUM(F19,I19)</f>
        <v>224</v>
      </c>
      <c r="M19" s="521">
        <f>SUM(L19)/P19*100</f>
        <v>8.2111436950146626</v>
      </c>
      <c r="N19" s="522" t="s">
        <v>213</v>
      </c>
      <c r="O19" s="521">
        <f>SUM(N19)/P19*100</f>
        <v>0</v>
      </c>
      <c r="P19" s="523">
        <f>SUM(F19,I19,L19,N19)</f>
        <v>2728</v>
      </c>
    </row>
    <row r="20" spans="1:16" ht="25.5" customHeight="1">
      <c r="A20" s="1745"/>
      <c r="B20" s="489" t="s">
        <v>54</v>
      </c>
      <c r="C20" s="493">
        <v>5187</v>
      </c>
      <c r="D20" s="520">
        <v>4504</v>
      </c>
      <c r="E20" s="521">
        <f t="shared" si="0"/>
        <v>86.832465779834195</v>
      </c>
      <c r="F20" s="519">
        <v>4023</v>
      </c>
      <c r="G20" s="522">
        <v>0</v>
      </c>
      <c r="H20" s="521">
        <f t="shared" si="1"/>
        <v>89.320603907637647</v>
      </c>
      <c r="I20" s="522">
        <v>42</v>
      </c>
      <c r="J20" s="522" t="s">
        <v>213</v>
      </c>
      <c r="K20" s="521">
        <f t="shared" si="3"/>
        <v>0.93250444049733561</v>
      </c>
      <c r="L20" s="522">
        <f t="shared" ref="L20:L21" si="4">D20-SUM(F20,I20)</f>
        <v>439</v>
      </c>
      <c r="M20" s="492">
        <f t="shared" ref="M20:M21" si="5">SUM(L20)/P20*100</f>
        <v>9.7468916518650079</v>
      </c>
      <c r="N20" s="494" t="s">
        <v>213</v>
      </c>
      <c r="O20" s="492">
        <f>SUM(N20)/P20*100</f>
        <v>0</v>
      </c>
      <c r="P20" s="495">
        <f>SUM(F20,I20,L20,N20)</f>
        <v>4504</v>
      </c>
    </row>
    <row r="21" spans="1:16" ht="25.5" customHeight="1">
      <c r="A21" s="1745"/>
      <c r="B21" s="489" t="s">
        <v>55</v>
      </c>
      <c r="C21" s="493">
        <v>3149</v>
      </c>
      <c r="D21" s="491">
        <v>2729</v>
      </c>
      <c r="E21" s="492">
        <f t="shared" si="0"/>
        <v>86.662432518259763</v>
      </c>
      <c r="F21" s="493">
        <v>2421</v>
      </c>
      <c r="G21" s="494">
        <v>0</v>
      </c>
      <c r="H21" s="492">
        <f t="shared" si="1"/>
        <v>88.713814584096738</v>
      </c>
      <c r="I21" s="494">
        <v>27</v>
      </c>
      <c r="J21" s="494" t="s">
        <v>213</v>
      </c>
      <c r="K21" s="492">
        <f t="shared" si="3"/>
        <v>0.98937339684866243</v>
      </c>
      <c r="L21" s="494">
        <f t="shared" si="4"/>
        <v>281</v>
      </c>
      <c r="M21" s="492">
        <f t="shared" si="5"/>
        <v>10.296812019054599</v>
      </c>
      <c r="N21" s="494" t="s">
        <v>213</v>
      </c>
      <c r="O21" s="492">
        <f>SUM(N21)/P21*100</f>
        <v>0</v>
      </c>
      <c r="P21" s="495">
        <f>SUM(F21,I21,L21,N21)</f>
        <v>2729</v>
      </c>
    </row>
    <row r="22" spans="1:16" ht="25.5" customHeight="1" thickBot="1">
      <c r="A22" s="1746"/>
      <c r="B22" s="496" t="s">
        <v>106</v>
      </c>
      <c r="C22" s="497">
        <f>SUM(C19:C21)</f>
        <v>11324</v>
      </c>
      <c r="D22" s="511">
        <f>SUM(D19:D21)</f>
        <v>9961</v>
      </c>
      <c r="E22" s="498">
        <f t="shared" si="0"/>
        <v>87.963617096432358</v>
      </c>
      <c r="F22" s="497">
        <f>SUM(F19:F21)</f>
        <v>8926</v>
      </c>
      <c r="G22" s="499" t="str">
        <f>IF(SUM(G19:G21)=0,"-",SUM(G19:G21))</f>
        <v>-</v>
      </c>
      <c r="H22" s="498">
        <f t="shared" si="1"/>
        <v>89.609476960144562</v>
      </c>
      <c r="I22" s="499">
        <f>IF(SUM(I19:I21)=0,"-",SUM(I19:I21))</f>
        <v>91</v>
      </c>
      <c r="J22" s="499" t="s">
        <v>215</v>
      </c>
      <c r="K22" s="498">
        <f>I22/P22*100</f>
        <v>0.91356289529163737</v>
      </c>
      <c r="L22" s="499">
        <f>IF(SUM(L19:L21)=0,"-",SUM(L19:L21))</f>
        <v>944</v>
      </c>
      <c r="M22" s="498">
        <f>L22/P22*100</f>
        <v>9.4769601445637992</v>
      </c>
      <c r="N22" s="499" t="str">
        <f>IF(SUM(N19:N21)=0,"-",SUM(N19:N21))</f>
        <v>-</v>
      </c>
      <c r="O22" s="498">
        <f>SUM(N22:N22)/P22*100</f>
        <v>0</v>
      </c>
      <c r="P22" s="500">
        <f>SUM(P19:P21)</f>
        <v>9961</v>
      </c>
    </row>
    <row r="23" spans="1:16" ht="25.5" customHeight="1">
      <c r="A23" s="1744" t="s">
        <v>219</v>
      </c>
      <c r="B23" s="507" t="s">
        <v>56</v>
      </c>
      <c r="C23" s="490">
        <v>3339</v>
      </c>
      <c r="D23" s="512">
        <v>2859</v>
      </c>
      <c r="E23" s="508">
        <f t="shared" si="0"/>
        <v>85.624438454627139</v>
      </c>
      <c r="F23" s="490">
        <v>2708</v>
      </c>
      <c r="G23" s="509">
        <v>0</v>
      </c>
      <c r="H23" s="508">
        <f t="shared" si="1"/>
        <v>94.718433018537951</v>
      </c>
      <c r="I23" s="509">
        <v>57</v>
      </c>
      <c r="J23" s="509" t="s">
        <v>213</v>
      </c>
      <c r="K23" s="508">
        <f t="shared" ref="K23:K24" si="6">SUM(I23)/P23*100</f>
        <v>1.9937040923399789</v>
      </c>
      <c r="L23" s="509">
        <f>D23-SUM(F23,I23)</f>
        <v>94</v>
      </c>
      <c r="M23" s="508">
        <f>SUM(L23)/P23*100</f>
        <v>3.2878628891220707</v>
      </c>
      <c r="N23" s="509" t="s">
        <v>213</v>
      </c>
      <c r="O23" s="508">
        <f>SUM(N23)/P23*100</f>
        <v>0</v>
      </c>
      <c r="P23" s="510">
        <f>SUM(F23,I23,L23,N23)</f>
        <v>2859</v>
      </c>
    </row>
    <row r="24" spans="1:16" ht="25.5" customHeight="1">
      <c r="A24" s="1745"/>
      <c r="B24" s="496" t="s">
        <v>57</v>
      </c>
      <c r="C24" s="497">
        <v>5381</v>
      </c>
      <c r="D24" s="511">
        <v>3937</v>
      </c>
      <c r="E24" s="498">
        <f t="shared" si="0"/>
        <v>73.164839249210175</v>
      </c>
      <c r="F24" s="497">
        <v>3801</v>
      </c>
      <c r="G24" s="499">
        <v>0</v>
      </c>
      <c r="H24" s="498">
        <f t="shared" si="1"/>
        <v>96.545593091186177</v>
      </c>
      <c r="I24" s="499">
        <v>56</v>
      </c>
      <c r="J24" s="499" t="s">
        <v>213</v>
      </c>
      <c r="K24" s="498">
        <f t="shared" si="6"/>
        <v>1.4224028448056898</v>
      </c>
      <c r="L24" s="499">
        <f>D24-SUM(F24,I24)</f>
        <v>80</v>
      </c>
      <c r="M24" s="498">
        <f>SUM(L24)/P24*100</f>
        <v>2.0320040640081283</v>
      </c>
      <c r="N24" s="499" t="s">
        <v>213</v>
      </c>
      <c r="O24" s="498">
        <f>SUM(N24)/P24*100</f>
        <v>0</v>
      </c>
      <c r="P24" s="500">
        <f>SUM(F24,I24,L24,N24)</f>
        <v>3937</v>
      </c>
    </row>
    <row r="25" spans="1:16" ht="25.5" customHeight="1" thickBot="1">
      <c r="A25" s="1746"/>
      <c r="B25" s="501" t="s">
        <v>106</v>
      </c>
      <c r="C25" s="502">
        <f>SUM(C23:C24)</f>
        <v>8720</v>
      </c>
      <c r="D25" s="503">
        <f>SUM(D23:D24)</f>
        <v>6796</v>
      </c>
      <c r="E25" s="504">
        <f t="shared" si="0"/>
        <v>77.935779816513758</v>
      </c>
      <c r="F25" s="502">
        <f>SUM(F23:F24)</f>
        <v>6509</v>
      </c>
      <c r="G25" s="505" t="str">
        <f>IF(SUM(G23:G24)=0,"-",SUM(G23:G24))</f>
        <v>-</v>
      </c>
      <c r="H25" s="504">
        <f t="shared" si="1"/>
        <v>95.776927604473215</v>
      </c>
      <c r="I25" s="505">
        <f>IF(SUM(I23:I24)=0,"-",SUM(I23:I24))</f>
        <v>113</v>
      </c>
      <c r="J25" s="505" t="s">
        <v>215</v>
      </c>
      <c r="K25" s="504">
        <f>I25/P25*100</f>
        <v>1.662742789876398</v>
      </c>
      <c r="L25" s="505">
        <f>IF(SUM(L23:L24)=0,"-",SUM(L23:L24))</f>
        <v>174</v>
      </c>
      <c r="M25" s="504">
        <f>L25/P25*100</f>
        <v>2.5603296056503826</v>
      </c>
      <c r="N25" s="505" t="str">
        <f>IF(SUM(N23:N24)=0,"-",SUM(N23:N24))</f>
        <v>-</v>
      </c>
      <c r="O25" s="504">
        <f>SUM(N25:N25)/P25*100</f>
        <v>0</v>
      </c>
      <c r="P25" s="506">
        <f>SUM(P23:P24)</f>
        <v>6796</v>
      </c>
    </row>
    <row r="26" spans="1:16" ht="25.5" customHeight="1" thickBot="1">
      <c r="A26" s="1728" t="s">
        <v>220</v>
      </c>
      <c r="B26" s="1729"/>
      <c r="C26" s="502">
        <f>IF(SUM(C25,C22,C18,C15,C11)=0,"-",SUM(C25,C22,C18,C15,C11))</f>
        <v>199686</v>
      </c>
      <c r="D26" s="503">
        <f>IF(SUM(D25,D22,D18,D15,D11)=0,"-",SUM(D25,D22,D18,D15,D11))</f>
        <v>159668</v>
      </c>
      <c r="E26" s="504">
        <f t="shared" si="0"/>
        <v>79.959536472261448</v>
      </c>
      <c r="F26" s="502">
        <f>IF(SUM(F25,F22,F18,F15,F11)=0,"-",SUM(F25,F22,F18,F15,F11))</f>
        <v>153609</v>
      </c>
      <c r="G26" s="505" t="str">
        <f>IF(SUM(G25,G22,G18,G15,G11)=0,"-",SUM(G25,G22,G18,G15,G11))</f>
        <v>-</v>
      </c>
      <c r="H26" s="504">
        <f t="shared" si="1"/>
        <v>96.205250895608387</v>
      </c>
      <c r="I26" s="505">
        <f>IF(SUM(I25,I22,I18,I15,I11)=0,"-",SUM(I25,I22,I18,I15,I11))</f>
        <v>1129</v>
      </c>
      <c r="J26" s="505" t="s">
        <v>215</v>
      </c>
      <c r="K26" s="504">
        <f>I26/P26*100</f>
        <v>0.70709221634892394</v>
      </c>
      <c r="L26" s="505">
        <f>IF(SUM(L25,L22,L18,L15,L11)=0,"-",SUM(L25,L22,L18,L15,L11))</f>
        <v>4930</v>
      </c>
      <c r="M26" s="504">
        <f>L26/P26*100</f>
        <v>3.0876568880426882</v>
      </c>
      <c r="N26" s="505" t="str">
        <f>IF(SUM(N25,N22,N18,N15,N11)=0,"-",SUM(N25,N22,N18,N15,N11))</f>
        <v>-</v>
      </c>
      <c r="O26" s="504">
        <f>SUM(N26:N26)/P26*100</f>
        <v>0</v>
      </c>
      <c r="P26" s="506">
        <f>SUM(F26,I26,L26,N26)</f>
        <v>159668</v>
      </c>
    </row>
    <row r="27" spans="1:16" ht="24" customHeight="1">
      <c r="A27" s="524"/>
      <c r="B27" s="524"/>
      <c r="C27" s="445"/>
      <c r="D27" s="445"/>
      <c r="E27" s="524"/>
      <c r="G27" s="524"/>
      <c r="I27" s="524"/>
      <c r="J27" s="524"/>
      <c r="L27" s="524"/>
      <c r="N27" s="524"/>
      <c r="P27" s="524"/>
    </row>
    <row r="28" spans="1:16" ht="24" customHeight="1">
      <c r="A28" s="524"/>
      <c r="B28" s="525"/>
      <c r="C28" s="526"/>
      <c r="D28" s="524"/>
      <c r="F28" s="524"/>
      <c r="G28" s="524"/>
      <c r="I28" s="524"/>
      <c r="J28" s="524"/>
      <c r="L28" s="524"/>
      <c r="N28" s="524"/>
      <c r="P28" s="524"/>
    </row>
    <row r="29" spans="1:16" ht="16.5" customHeight="1">
      <c r="A29" s="524"/>
      <c r="B29" s="525"/>
      <c r="C29" s="526"/>
      <c r="D29" s="524"/>
      <c r="F29" s="524"/>
      <c r="G29" s="524"/>
      <c r="I29" s="524"/>
      <c r="J29" s="524"/>
      <c r="L29" s="524"/>
      <c r="N29" s="524"/>
      <c r="P29" s="524"/>
    </row>
    <row r="41" spans="2:15" ht="16.5" customHeight="1">
      <c r="B41" s="527"/>
      <c r="C41" s="444"/>
      <c r="E41" s="444"/>
      <c r="H41" s="444"/>
      <c r="K41" s="444"/>
      <c r="M41" s="444"/>
      <c r="O41" s="444"/>
    </row>
  </sheetData>
  <mergeCells count="14">
    <mergeCell ref="A9:A11"/>
    <mergeCell ref="A12:A15"/>
    <mergeCell ref="A16:A18"/>
    <mergeCell ref="A19:A22"/>
    <mergeCell ref="A23:A25"/>
    <mergeCell ref="A26:B26"/>
    <mergeCell ref="C4:E4"/>
    <mergeCell ref="F4:P4"/>
    <mergeCell ref="B5:B7"/>
    <mergeCell ref="C6:C7"/>
    <mergeCell ref="P6:P7"/>
    <mergeCell ref="D7:D8"/>
    <mergeCell ref="G7:G8"/>
    <mergeCell ref="J7:J8"/>
  </mergeCells>
  <phoneticPr fontId="3"/>
  <conditionalFormatting sqref="C9:P26">
    <cfRule type="cellIs" dxfId="28" priority="1" operator="equal">
      <formula>0</formula>
    </cfRule>
  </conditionalFormatting>
  <pageMargins left="0.59055118110236227" right="0.59055118110236227" top="0.78740157480314965" bottom="0.78740157480314965" header="0.51181102362204722" footer="0.39370078740157483"/>
  <pageSetup paperSize="9" fitToWidth="2" orientation="portrait" r:id="rId1"/>
  <headerFooter alignWithMargins="0"/>
  <colBreaks count="1" manualBreakCount="1">
    <brk id="8" max="26" man="1"/>
  </colBreaks>
  <ignoredErrors>
    <ignoredError sqref="E11:P2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showGridLines="0" zoomScaleNormal="100" zoomScaleSheetLayoutView="100" workbookViewId="0">
      <pane xSplit="1" ySplit="7" topLeftCell="B8" activePane="bottomRight" state="frozen"/>
      <selection activeCell="I30" sqref="I30"/>
      <selection pane="topRight" activeCell="I30" sqref="I30"/>
      <selection pane="bottomLeft" activeCell="I30" sqref="I30"/>
      <selection pane="bottomRight" activeCell="J11" sqref="J11"/>
    </sheetView>
  </sheetViews>
  <sheetFormatPr defaultColWidth="9" defaultRowHeight="16.5" customHeight="1"/>
  <cols>
    <col min="1" max="1" width="10.875" style="606" customWidth="1"/>
    <col min="2" max="2" width="12.5" style="534" customWidth="1"/>
    <col min="3" max="3" width="2.125" style="534" customWidth="1"/>
    <col min="4" max="4" width="12.5" style="529" customWidth="1"/>
    <col min="5" max="5" width="2.125" style="529" customWidth="1"/>
    <col min="6" max="6" width="12.625" style="529" customWidth="1"/>
    <col min="7" max="7" width="2.125" style="529" customWidth="1"/>
    <col min="8" max="8" width="12.5" style="529" customWidth="1"/>
    <col min="9" max="9" width="2.125" style="529" customWidth="1"/>
    <col min="10" max="10" width="12.5" style="529" customWidth="1"/>
    <col min="11" max="11" width="2.125" style="529" customWidth="1"/>
    <col min="12" max="12" width="6.375" style="529" hidden="1" customWidth="1"/>
    <col min="13" max="13" width="8.125" style="529" hidden="1" customWidth="1"/>
    <col min="14" max="14" width="6.875" style="529" hidden="1" customWidth="1"/>
    <col min="15" max="15" width="0" style="529" hidden="1" customWidth="1"/>
    <col min="16" max="16" width="14.875" style="529" hidden="1" customWidth="1"/>
    <col min="17" max="16384" width="9" style="529"/>
  </cols>
  <sheetData>
    <row r="1" spans="1:18" ht="16.5" customHeight="1">
      <c r="A1" s="529"/>
      <c r="B1" s="529"/>
      <c r="C1" s="529"/>
    </row>
    <row r="2" spans="1:18" ht="9" customHeight="1">
      <c r="A2" s="530"/>
      <c r="B2" s="531"/>
      <c r="C2" s="531"/>
      <c r="D2" s="532"/>
      <c r="E2" s="532"/>
      <c r="F2" s="532"/>
      <c r="G2" s="532"/>
      <c r="H2" s="532"/>
      <c r="I2" s="532"/>
      <c r="J2" s="532"/>
      <c r="K2" s="532"/>
    </row>
    <row r="3" spans="1:18" s="534" customFormat="1" ht="16.5" customHeight="1" thickBot="1">
      <c r="A3" s="533" t="s">
        <v>221</v>
      </c>
      <c r="B3" s="531"/>
      <c r="C3" s="531"/>
      <c r="D3" s="532"/>
      <c r="E3" s="532"/>
      <c r="F3" s="532"/>
      <c r="G3" s="532"/>
      <c r="H3" s="532"/>
      <c r="J3" s="532"/>
      <c r="L3" s="2057"/>
      <c r="M3" s="2057"/>
      <c r="N3" s="2057"/>
      <c r="O3" s="2057"/>
      <c r="P3" s="2057"/>
      <c r="Q3" s="2057"/>
      <c r="R3" s="2058"/>
    </row>
    <row r="4" spans="1:18" s="534" customFormat="1" ht="18" customHeight="1">
      <c r="A4" s="535"/>
      <c r="B4" s="1753" t="s">
        <v>222</v>
      </c>
      <c r="C4" s="1754"/>
      <c r="D4" s="1754"/>
      <c r="E4" s="1754"/>
      <c r="F4" s="1754"/>
      <c r="G4" s="1754"/>
      <c r="H4" s="1754"/>
      <c r="I4" s="1754"/>
      <c r="J4" s="1754"/>
      <c r="K4" s="1755"/>
      <c r="L4" s="2057"/>
      <c r="M4" s="2064" t="s">
        <v>553</v>
      </c>
      <c r="N4" s="2059">
        <v>4</v>
      </c>
      <c r="O4" s="2060">
        <f>N4+2018+1</f>
        <v>2023</v>
      </c>
      <c r="P4" s="2057" t="str">
        <f>IF(OR(MOD(O4,400)=0,AND(MOD(O4,4)=0,MOD(O4,100)&lt;&gt;0)),"Leap Year", "Not a leap year")</f>
        <v>Not a leap year</v>
      </c>
      <c r="Q4" s="2057"/>
      <c r="R4" s="2058"/>
    </row>
    <row r="5" spans="1:18" s="534" customFormat="1" ht="18" customHeight="1">
      <c r="A5" s="536"/>
      <c r="B5" s="537"/>
      <c r="C5" s="538"/>
      <c r="D5" s="538"/>
      <c r="E5" s="538"/>
      <c r="F5" s="539"/>
      <c r="G5" s="539"/>
      <c r="H5" s="540"/>
      <c r="I5" s="540"/>
      <c r="J5" s="1756" t="s">
        <v>223</v>
      </c>
      <c r="K5" s="1757"/>
      <c r="L5" s="2057"/>
      <c r="M5" s="2057"/>
      <c r="N5" s="2057"/>
      <c r="O5" s="2057"/>
      <c r="P5" s="2057"/>
      <c r="Q5" s="2057"/>
      <c r="R5" s="2058"/>
    </row>
    <row r="6" spans="1:18" s="534" customFormat="1" ht="17.25" customHeight="1">
      <c r="A6" s="536" t="s">
        <v>7</v>
      </c>
      <c r="B6" s="537"/>
      <c r="C6" s="538"/>
      <c r="D6" s="541"/>
      <c r="E6" s="541"/>
      <c r="F6" s="1758" t="s">
        <v>224</v>
      </c>
      <c r="G6" s="1758"/>
      <c r="H6" s="1762" t="s">
        <v>225</v>
      </c>
      <c r="I6" s="1763"/>
      <c r="J6" s="1758"/>
      <c r="K6" s="1759"/>
      <c r="L6" s="2057"/>
      <c r="M6" s="2057"/>
      <c r="N6" s="2057"/>
      <c r="O6" s="2057"/>
      <c r="P6" s="2057"/>
      <c r="Q6" s="2057"/>
      <c r="R6" s="2058"/>
    </row>
    <row r="7" spans="1:18" ht="22.5" customHeight="1" thickBot="1">
      <c r="A7" s="542"/>
      <c r="B7" s="1766" t="s">
        <v>226</v>
      </c>
      <c r="C7" s="1767"/>
      <c r="D7" s="1768" t="s">
        <v>227</v>
      </c>
      <c r="E7" s="1769"/>
      <c r="F7" s="1760"/>
      <c r="G7" s="1760"/>
      <c r="H7" s="1764"/>
      <c r="I7" s="1765"/>
      <c r="J7" s="1760"/>
      <c r="K7" s="1761"/>
      <c r="L7" s="2061"/>
      <c r="M7" s="2061"/>
      <c r="N7" s="2061"/>
      <c r="O7" s="2061"/>
      <c r="P7" s="2061"/>
      <c r="Q7" s="2061"/>
      <c r="R7" s="2062"/>
    </row>
    <row r="8" spans="1:18" ht="17.25" customHeight="1">
      <c r="A8" s="543" t="s">
        <v>29</v>
      </c>
      <c r="B8" s="544">
        <v>663.20940221810361</v>
      </c>
      <c r="C8" s="545"/>
      <c r="D8" s="546">
        <v>31.592156854655666</v>
      </c>
      <c r="E8" s="547"/>
      <c r="F8" s="546">
        <v>694.80155907275912</v>
      </c>
      <c r="G8" s="547"/>
      <c r="H8" s="548">
        <v>99.100372386148052</v>
      </c>
      <c r="I8" s="549"/>
      <c r="J8" s="548">
        <v>793.90193145890737</v>
      </c>
      <c r="K8" s="550"/>
      <c r="L8" s="2065"/>
      <c r="M8" s="2061"/>
      <c r="N8" s="2063"/>
      <c r="O8" s="2061"/>
      <c r="P8" s="2061"/>
      <c r="Q8" s="2061"/>
      <c r="R8" s="2062"/>
    </row>
    <row r="9" spans="1:18" ht="17.25" customHeight="1">
      <c r="A9" s="551" t="s">
        <v>30</v>
      </c>
      <c r="B9" s="552">
        <v>686.03120932512138</v>
      </c>
      <c r="C9" s="553"/>
      <c r="D9" s="554">
        <v>11.24594690295068</v>
      </c>
      <c r="E9" s="555"/>
      <c r="F9" s="554">
        <v>697.27715622807204</v>
      </c>
      <c r="G9" s="555"/>
      <c r="H9" s="554">
        <v>60.90235877735487</v>
      </c>
      <c r="I9" s="556"/>
      <c r="J9" s="554">
        <v>758.17951500542699</v>
      </c>
      <c r="K9" s="557"/>
      <c r="L9" s="2061"/>
      <c r="M9" s="2061"/>
      <c r="N9" s="2061"/>
      <c r="O9" s="2061"/>
      <c r="P9" s="2061"/>
      <c r="Q9" s="2061"/>
      <c r="R9" s="2062"/>
    </row>
    <row r="10" spans="1:18" ht="17.25" customHeight="1">
      <c r="A10" s="551" t="s">
        <v>31</v>
      </c>
      <c r="B10" s="552">
        <v>768.61080227539799</v>
      </c>
      <c r="C10" s="553"/>
      <c r="D10" s="554">
        <v>38.488799342715232</v>
      </c>
      <c r="E10" s="555"/>
      <c r="F10" s="554">
        <v>807.0996016181133</v>
      </c>
      <c r="G10" s="555"/>
      <c r="H10" s="554">
        <v>11.384117293588446</v>
      </c>
      <c r="I10" s="556"/>
      <c r="J10" s="554">
        <v>818.48371891170166</v>
      </c>
      <c r="K10" s="557"/>
      <c r="L10" s="2061"/>
      <c r="M10" s="2061"/>
      <c r="N10" s="2061"/>
      <c r="O10" s="2061"/>
      <c r="P10" s="2061"/>
      <c r="Q10" s="2061"/>
      <c r="R10" s="2062"/>
    </row>
    <row r="11" spans="1:18" ht="17.25" customHeight="1">
      <c r="A11" s="551" t="s">
        <v>32</v>
      </c>
      <c r="B11" s="552">
        <v>682.68268419904359</v>
      </c>
      <c r="C11" s="553"/>
      <c r="D11" s="554">
        <v>49.434423808536067</v>
      </c>
      <c r="E11" s="555"/>
      <c r="F11" s="554">
        <v>732.11710800757953</v>
      </c>
      <c r="G11" s="555"/>
      <c r="H11" s="554">
        <v>119.89633125954734</v>
      </c>
      <c r="I11" s="556"/>
      <c r="J11" s="554">
        <v>852.01343926712696</v>
      </c>
      <c r="K11" s="557"/>
      <c r="L11" s="2061"/>
      <c r="M11" s="2061"/>
      <c r="N11" s="2061"/>
      <c r="O11" s="2061"/>
      <c r="P11" s="2061"/>
      <c r="Q11" s="2061"/>
      <c r="R11" s="2062"/>
    </row>
    <row r="12" spans="1:18" ht="17.25" customHeight="1" thickBot="1">
      <c r="A12" s="558" t="s">
        <v>33</v>
      </c>
      <c r="B12" s="559">
        <v>766.94638917912778</v>
      </c>
      <c r="C12" s="560"/>
      <c r="D12" s="561">
        <v>51.209136807117225</v>
      </c>
      <c r="E12" s="562"/>
      <c r="F12" s="561">
        <v>818.15552598624504</v>
      </c>
      <c r="G12" s="562"/>
      <c r="H12" s="561">
        <v>0</v>
      </c>
      <c r="I12" s="563"/>
      <c r="J12" s="561">
        <v>818.15552598624504</v>
      </c>
      <c r="K12" s="564"/>
      <c r="L12" s="2061"/>
      <c r="M12" s="2061"/>
      <c r="N12" s="2061"/>
      <c r="O12" s="2061"/>
      <c r="P12" s="2061"/>
      <c r="Q12" s="2061"/>
      <c r="R12" s="2062"/>
    </row>
    <row r="13" spans="1:18" ht="17.25" customHeight="1">
      <c r="A13" s="543" t="s">
        <v>34</v>
      </c>
      <c r="B13" s="565">
        <v>764.32934802884574</v>
      </c>
      <c r="C13" s="566"/>
      <c r="D13" s="548">
        <v>137.83795722081817</v>
      </c>
      <c r="E13" s="567"/>
      <c r="F13" s="568">
        <v>902.16730524966397</v>
      </c>
      <c r="G13" s="566"/>
      <c r="H13" s="568">
        <v>0</v>
      </c>
      <c r="I13" s="549"/>
      <c r="J13" s="568">
        <v>902.16730524966397</v>
      </c>
      <c r="K13" s="550"/>
      <c r="L13" s="2061"/>
      <c r="M13" s="2061"/>
      <c r="N13" s="2061"/>
      <c r="O13" s="2061"/>
      <c r="P13" s="2061"/>
      <c r="Q13" s="2061"/>
      <c r="R13" s="2062"/>
    </row>
    <row r="14" spans="1:18" ht="17.25" customHeight="1">
      <c r="A14" s="551" t="s">
        <v>35</v>
      </c>
      <c r="B14" s="552">
        <v>634.93293246743485</v>
      </c>
      <c r="C14" s="553"/>
      <c r="D14" s="554">
        <v>37.205080464327061</v>
      </c>
      <c r="E14" s="555"/>
      <c r="F14" s="554">
        <v>672.13801293176186</v>
      </c>
      <c r="G14" s="555"/>
      <c r="H14" s="554">
        <v>124.42881443898159</v>
      </c>
      <c r="I14" s="556"/>
      <c r="J14" s="554">
        <v>796.56682737074345</v>
      </c>
      <c r="K14" s="557"/>
      <c r="L14" s="2061"/>
      <c r="M14" s="2061"/>
      <c r="N14" s="2061"/>
      <c r="O14" s="2061"/>
      <c r="P14" s="2061"/>
      <c r="Q14" s="2061"/>
      <c r="R14" s="2062"/>
    </row>
    <row r="15" spans="1:18" ht="17.25" customHeight="1">
      <c r="A15" s="551" t="s">
        <v>36</v>
      </c>
      <c r="B15" s="552">
        <v>888.7910068862767</v>
      </c>
      <c r="C15" s="553"/>
      <c r="D15" s="554">
        <v>51.124822878299739</v>
      </c>
      <c r="E15" s="555"/>
      <c r="F15" s="554">
        <v>939.91582976457653</v>
      </c>
      <c r="G15" s="555"/>
      <c r="H15" s="554">
        <v>0</v>
      </c>
      <c r="I15" s="556"/>
      <c r="J15" s="554">
        <v>939.91582976457653</v>
      </c>
      <c r="K15" s="557"/>
      <c r="L15" s="2061"/>
      <c r="M15" s="2061"/>
      <c r="N15" s="2061"/>
      <c r="O15" s="2061"/>
      <c r="P15" s="2061"/>
      <c r="Q15" s="2061"/>
      <c r="R15" s="2062"/>
    </row>
    <row r="16" spans="1:18" ht="17.25" customHeight="1">
      <c r="A16" s="551" t="s">
        <v>37</v>
      </c>
      <c r="B16" s="552">
        <v>670.7244766057662</v>
      </c>
      <c r="C16" s="553"/>
      <c r="D16" s="554">
        <v>44.683537349056266</v>
      </c>
      <c r="E16" s="555"/>
      <c r="F16" s="554">
        <v>715.40801395482265</v>
      </c>
      <c r="G16" s="555"/>
      <c r="H16" s="554">
        <v>0</v>
      </c>
      <c r="I16" s="556"/>
      <c r="J16" s="554">
        <v>715.40801395482265</v>
      </c>
      <c r="K16" s="557"/>
      <c r="L16" s="2061"/>
      <c r="M16" s="2061"/>
      <c r="N16" s="2061"/>
      <c r="O16" s="2061"/>
      <c r="P16" s="2061"/>
      <c r="Q16" s="2061"/>
      <c r="R16" s="2062"/>
    </row>
    <row r="17" spans="1:18" ht="17.25" customHeight="1" thickBot="1">
      <c r="A17" s="558" t="s">
        <v>38</v>
      </c>
      <c r="B17" s="559">
        <v>576.22079225418065</v>
      </c>
      <c r="C17" s="560"/>
      <c r="D17" s="561">
        <v>100.97767253588854</v>
      </c>
      <c r="E17" s="562"/>
      <c r="F17" s="561">
        <v>677.19846479006912</v>
      </c>
      <c r="G17" s="562"/>
      <c r="H17" s="561">
        <v>134.7134994095081</v>
      </c>
      <c r="I17" s="563"/>
      <c r="J17" s="561">
        <v>811.91196419957726</v>
      </c>
      <c r="K17" s="564"/>
      <c r="L17" s="2061"/>
      <c r="M17" s="2061"/>
      <c r="N17" s="2061"/>
      <c r="O17" s="2061"/>
      <c r="P17" s="2061"/>
      <c r="Q17" s="2061"/>
      <c r="R17" s="2062"/>
    </row>
    <row r="18" spans="1:18" ht="17.25" customHeight="1">
      <c r="A18" s="543" t="s">
        <v>39</v>
      </c>
      <c r="B18" s="565">
        <v>859.397244214225</v>
      </c>
      <c r="C18" s="566"/>
      <c r="D18" s="548">
        <v>117.36998881505494</v>
      </c>
      <c r="E18" s="567"/>
      <c r="F18" s="548">
        <v>976.76723302927985</v>
      </c>
      <c r="G18" s="567"/>
      <c r="H18" s="548">
        <v>13.51695424209869</v>
      </c>
      <c r="I18" s="549"/>
      <c r="J18" s="548">
        <v>990.28418727137864</v>
      </c>
      <c r="K18" s="550"/>
      <c r="L18" s="2061"/>
      <c r="M18" s="2061"/>
      <c r="N18" s="2061"/>
      <c r="O18" s="2061"/>
      <c r="P18" s="2061"/>
      <c r="Q18" s="2061"/>
      <c r="R18" s="2062"/>
    </row>
    <row r="19" spans="1:18" ht="17.25" customHeight="1">
      <c r="A19" s="551" t="s">
        <v>40</v>
      </c>
      <c r="B19" s="552">
        <v>774.41851242089808</v>
      </c>
      <c r="C19" s="553"/>
      <c r="D19" s="554">
        <v>8.7453209990410663</v>
      </c>
      <c r="E19" s="555"/>
      <c r="F19" s="554">
        <v>783.16383341993912</v>
      </c>
      <c r="G19" s="555"/>
      <c r="H19" s="554">
        <v>4.9489025808526961</v>
      </c>
      <c r="I19" s="556"/>
      <c r="J19" s="554">
        <v>788.11273600079187</v>
      </c>
      <c r="K19" s="557"/>
      <c r="L19" s="2061"/>
      <c r="M19" s="2061"/>
      <c r="N19" s="2061"/>
      <c r="O19" s="2061"/>
      <c r="P19" s="2061"/>
      <c r="Q19" s="2061"/>
      <c r="R19" s="2062"/>
    </row>
    <row r="20" spans="1:18" ht="17.25" customHeight="1">
      <c r="A20" s="551" t="s">
        <v>41</v>
      </c>
      <c r="B20" s="552">
        <v>803.35303001081672</v>
      </c>
      <c r="C20" s="553"/>
      <c r="D20" s="554">
        <v>19.47559544676961</v>
      </c>
      <c r="E20" s="555"/>
      <c r="F20" s="554">
        <v>822.82862545758633</v>
      </c>
      <c r="G20" s="555"/>
      <c r="H20" s="554">
        <v>0</v>
      </c>
      <c r="I20" s="556"/>
      <c r="J20" s="554">
        <v>822.82862545758633</v>
      </c>
      <c r="K20" s="557"/>
      <c r="L20" s="2061"/>
      <c r="M20" s="2061"/>
      <c r="N20" s="2061"/>
      <c r="O20" s="2061"/>
      <c r="P20" s="2061"/>
      <c r="Q20" s="2061"/>
      <c r="R20" s="2062"/>
    </row>
    <row r="21" spans="1:18" ht="17.25" customHeight="1">
      <c r="A21" s="551" t="s">
        <v>42</v>
      </c>
      <c r="B21" s="552">
        <v>693.69212740832404</v>
      </c>
      <c r="C21" s="553"/>
      <c r="D21" s="554">
        <v>53.466880112713966</v>
      </c>
      <c r="E21" s="555"/>
      <c r="F21" s="554">
        <v>747.15900752103801</v>
      </c>
      <c r="G21" s="555"/>
      <c r="H21" s="554">
        <v>0</v>
      </c>
      <c r="I21" s="556"/>
      <c r="J21" s="554">
        <v>747.15900752103801</v>
      </c>
      <c r="K21" s="557"/>
      <c r="L21" s="2061"/>
      <c r="M21" s="2061"/>
      <c r="N21" s="2061"/>
      <c r="O21" s="2061"/>
      <c r="P21" s="2061"/>
      <c r="Q21" s="2061"/>
      <c r="R21" s="2062"/>
    </row>
    <row r="22" spans="1:18" ht="17.25" customHeight="1" thickBot="1">
      <c r="A22" s="558" t="s">
        <v>43</v>
      </c>
      <c r="B22" s="559">
        <v>706.25790617465486</v>
      </c>
      <c r="C22" s="560"/>
      <c r="D22" s="561">
        <v>13.866214010011785</v>
      </c>
      <c r="E22" s="562"/>
      <c r="F22" s="561">
        <v>720.12412018466648</v>
      </c>
      <c r="G22" s="562"/>
      <c r="H22" s="561">
        <v>69.655425933334058</v>
      </c>
      <c r="I22" s="563"/>
      <c r="J22" s="561">
        <v>789.77954611800067</v>
      </c>
      <c r="K22" s="564"/>
      <c r="L22" s="2061"/>
      <c r="M22" s="2061"/>
      <c r="N22" s="2061"/>
      <c r="O22" s="2061"/>
      <c r="P22" s="2061"/>
      <c r="Q22" s="2061"/>
      <c r="R22" s="2062"/>
    </row>
    <row r="23" spans="1:18" ht="17.25" customHeight="1">
      <c r="A23" s="543" t="s">
        <v>44</v>
      </c>
      <c r="B23" s="552">
        <v>713.24039082672266</v>
      </c>
      <c r="C23" s="566"/>
      <c r="D23" s="569">
        <v>0.43242176532058024</v>
      </c>
      <c r="E23" s="567"/>
      <c r="F23" s="548">
        <v>713.67281259204321</v>
      </c>
      <c r="G23" s="567"/>
      <c r="H23" s="548">
        <v>0</v>
      </c>
      <c r="I23" s="549"/>
      <c r="J23" s="548">
        <v>713.67281259204321</v>
      </c>
      <c r="K23" s="550"/>
      <c r="L23" s="2061"/>
      <c r="M23" s="2061"/>
      <c r="N23" s="2061"/>
      <c r="O23" s="2061"/>
      <c r="P23" s="2061"/>
      <c r="Q23" s="2061"/>
      <c r="R23" s="2062"/>
    </row>
    <row r="24" spans="1:18" ht="17.25" customHeight="1">
      <c r="A24" s="551" t="s">
        <v>45</v>
      </c>
      <c r="B24" s="552">
        <v>670.95119783992311</v>
      </c>
      <c r="C24" s="553"/>
      <c r="D24" s="570">
        <v>0.66326150971170306</v>
      </c>
      <c r="E24" s="555"/>
      <c r="F24" s="554">
        <v>671.61445934963479</v>
      </c>
      <c r="G24" s="555"/>
      <c r="H24" s="554">
        <v>6.4667997196891047</v>
      </c>
      <c r="I24" s="556"/>
      <c r="J24" s="554">
        <v>678.08125906932389</v>
      </c>
      <c r="K24" s="557"/>
      <c r="L24" s="2061"/>
      <c r="M24" s="2061"/>
      <c r="N24" s="2061"/>
      <c r="O24" s="2061"/>
      <c r="P24" s="2061"/>
      <c r="Q24" s="2061"/>
      <c r="R24" s="2062"/>
    </row>
    <row r="25" spans="1:18" ht="17.25" customHeight="1">
      <c r="A25" s="551" t="s">
        <v>46</v>
      </c>
      <c r="B25" s="552">
        <v>809.78366457954837</v>
      </c>
      <c r="C25" s="553"/>
      <c r="D25" s="554">
        <v>35.311721378247839</v>
      </c>
      <c r="E25" s="555"/>
      <c r="F25" s="554">
        <v>845.09538595779622</v>
      </c>
      <c r="G25" s="555"/>
      <c r="H25" s="554">
        <v>0</v>
      </c>
      <c r="I25" s="556"/>
      <c r="J25" s="554">
        <v>845.09538595779622</v>
      </c>
      <c r="K25" s="557"/>
      <c r="L25" s="2061"/>
      <c r="M25" s="2061"/>
      <c r="N25" s="2061"/>
      <c r="O25" s="2061"/>
      <c r="P25" s="2061"/>
      <c r="Q25" s="2061"/>
      <c r="R25" s="2062"/>
    </row>
    <row r="26" spans="1:18" ht="17.25" customHeight="1" thickBot="1">
      <c r="A26" s="571" t="s">
        <v>228</v>
      </c>
      <c r="B26" s="559">
        <v>743.60845388587029</v>
      </c>
      <c r="C26" s="560"/>
      <c r="D26" s="572">
        <v>0</v>
      </c>
      <c r="E26" s="562"/>
      <c r="F26" s="561">
        <v>743.60845388587029</v>
      </c>
      <c r="G26" s="562"/>
      <c r="H26" s="554">
        <v>0</v>
      </c>
      <c r="I26" s="563"/>
      <c r="J26" s="561">
        <v>743.60845388587029</v>
      </c>
      <c r="K26" s="564"/>
      <c r="L26" s="2061"/>
      <c r="M26" s="2061"/>
      <c r="N26" s="2061"/>
      <c r="O26" s="2061"/>
      <c r="P26" s="2061"/>
      <c r="Q26" s="2061"/>
      <c r="R26" s="2062"/>
    </row>
    <row r="27" spans="1:18" ht="17.25" customHeight="1" thickBot="1">
      <c r="A27" s="573" t="s">
        <v>229</v>
      </c>
      <c r="B27" s="574">
        <v>694.43380444735328</v>
      </c>
      <c r="C27" s="575"/>
      <c r="D27" s="576">
        <v>32.373414590220278</v>
      </c>
      <c r="E27" s="577"/>
      <c r="F27" s="576">
        <v>726.80721903757353</v>
      </c>
      <c r="G27" s="577"/>
      <c r="H27" s="576">
        <v>66.363479479734679</v>
      </c>
      <c r="I27" s="578"/>
      <c r="J27" s="576">
        <v>793.17069851730821</v>
      </c>
      <c r="K27" s="579"/>
      <c r="L27" s="2061"/>
      <c r="M27" s="2061"/>
      <c r="N27" s="2061"/>
      <c r="O27" s="2061"/>
      <c r="P27" s="2061"/>
      <c r="Q27" s="2061"/>
      <c r="R27" s="2062"/>
    </row>
    <row r="28" spans="1:18" ht="17.25" customHeight="1">
      <c r="A28" s="580" t="s">
        <v>49</v>
      </c>
      <c r="B28" s="565">
        <v>672.92434003076107</v>
      </c>
      <c r="C28" s="566"/>
      <c r="D28" s="548">
        <v>110.43978482111065</v>
      </c>
      <c r="E28" s="567"/>
      <c r="F28" s="548">
        <v>783.36412485187168</v>
      </c>
      <c r="G28" s="567"/>
      <c r="H28" s="548">
        <v>143.65016999620391</v>
      </c>
      <c r="I28" s="549"/>
      <c r="J28" s="548">
        <v>927.01429484807568</v>
      </c>
      <c r="K28" s="550"/>
      <c r="L28" s="2061"/>
      <c r="M28" s="2061"/>
      <c r="N28" s="2061"/>
      <c r="O28" s="2061"/>
      <c r="P28" s="2061"/>
      <c r="Q28" s="2061"/>
      <c r="R28" s="2062"/>
    </row>
    <row r="29" spans="1:18" ht="17.25" customHeight="1">
      <c r="A29" s="581" t="s">
        <v>50</v>
      </c>
      <c r="B29" s="552">
        <v>680.83298803429693</v>
      </c>
      <c r="C29" s="553"/>
      <c r="D29" s="554">
        <v>49.238562808603682</v>
      </c>
      <c r="E29" s="555"/>
      <c r="F29" s="554">
        <v>730.07155084290059</v>
      </c>
      <c r="G29" s="555"/>
      <c r="H29" s="554">
        <v>0</v>
      </c>
      <c r="I29" s="556"/>
      <c r="J29" s="554">
        <v>730.07155084290059</v>
      </c>
      <c r="K29" s="557"/>
      <c r="L29" s="2061"/>
      <c r="M29" s="2061"/>
      <c r="N29" s="2061"/>
      <c r="O29" s="2061"/>
      <c r="P29" s="2061"/>
      <c r="Q29" s="2061"/>
      <c r="R29" s="2062"/>
    </row>
    <row r="30" spans="1:18" ht="17.25" customHeight="1">
      <c r="A30" s="581" t="s">
        <v>51</v>
      </c>
      <c r="B30" s="552">
        <v>812.66392545512463</v>
      </c>
      <c r="C30" s="553"/>
      <c r="D30" s="554">
        <v>60.906102800238912</v>
      </c>
      <c r="E30" s="555"/>
      <c r="F30" s="554">
        <v>873.57002825536335</v>
      </c>
      <c r="G30" s="555"/>
      <c r="H30" s="554">
        <v>16.078512073520745</v>
      </c>
      <c r="I30" s="556"/>
      <c r="J30" s="554">
        <v>889.64854032888422</v>
      </c>
      <c r="K30" s="557"/>
      <c r="L30" s="2061"/>
      <c r="M30" s="2061"/>
      <c r="N30" s="2061"/>
      <c r="O30" s="2061"/>
      <c r="P30" s="2061"/>
      <c r="Q30" s="2061"/>
      <c r="R30" s="2062"/>
    </row>
    <row r="31" spans="1:18" ht="17.25" customHeight="1" thickBot="1">
      <c r="A31" s="582" t="s">
        <v>52</v>
      </c>
      <c r="B31" s="583">
        <v>746.8582050349537</v>
      </c>
      <c r="C31" s="584"/>
      <c r="D31" s="585">
        <v>43.439608841475739</v>
      </c>
      <c r="E31" s="586"/>
      <c r="F31" s="585">
        <v>790.29781387642947</v>
      </c>
      <c r="G31" s="586"/>
      <c r="H31" s="585">
        <v>0</v>
      </c>
      <c r="I31" s="587"/>
      <c r="J31" s="585">
        <v>790.29781387642947</v>
      </c>
      <c r="K31" s="588"/>
      <c r="L31" s="2061"/>
      <c r="M31" s="2061"/>
      <c r="N31" s="2061"/>
      <c r="O31" s="2061"/>
      <c r="P31" s="2061"/>
      <c r="Q31" s="2061"/>
      <c r="R31" s="2062"/>
    </row>
    <row r="32" spans="1:18" ht="17.25" customHeight="1">
      <c r="A32" s="580" t="s">
        <v>53</v>
      </c>
      <c r="B32" s="565">
        <v>850.4051771125371</v>
      </c>
      <c r="C32" s="566"/>
      <c r="D32" s="548">
        <v>49.386136347895217</v>
      </c>
      <c r="E32" s="567"/>
      <c r="F32" s="548">
        <v>899.79131346043232</v>
      </c>
      <c r="G32" s="567"/>
      <c r="H32" s="548">
        <v>0</v>
      </c>
      <c r="I32" s="549"/>
      <c r="J32" s="548">
        <v>899.79131346043232</v>
      </c>
      <c r="K32" s="550"/>
      <c r="L32" s="2061"/>
      <c r="M32" s="2061"/>
      <c r="N32" s="2061"/>
      <c r="O32" s="2061"/>
      <c r="P32" s="2061"/>
      <c r="Q32" s="2061"/>
      <c r="R32" s="2062"/>
    </row>
    <row r="33" spans="1:18" ht="17.25" customHeight="1">
      <c r="A33" s="581" t="s">
        <v>54</v>
      </c>
      <c r="B33" s="552">
        <v>810.50957567580258</v>
      </c>
      <c r="C33" s="553"/>
      <c r="D33" s="554">
        <v>14.797289072997572</v>
      </c>
      <c r="E33" s="555"/>
      <c r="F33" s="554">
        <v>825.30686474880008</v>
      </c>
      <c r="G33" s="555"/>
      <c r="H33" s="554">
        <v>2.3866595279028342</v>
      </c>
      <c r="I33" s="556"/>
      <c r="J33" s="554">
        <v>827.69352427670299</v>
      </c>
      <c r="K33" s="557"/>
      <c r="L33" s="2061"/>
      <c r="M33" s="2061"/>
      <c r="N33" s="2061"/>
      <c r="O33" s="2061"/>
      <c r="P33" s="2061"/>
      <c r="Q33" s="2061"/>
      <c r="R33" s="2062"/>
    </row>
    <row r="34" spans="1:18" ht="17.25" customHeight="1">
      <c r="A34" s="581" t="s">
        <v>55</v>
      </c>
      <c r="B34" s="552">
        <v>809.33970170798125</v>
      </c>
      <c r="C34" s="553"/>
      <c r="D34" s="554">
        <v>14.120951176811307</v>
      </c>
      <c r="E34" s="555"/>
      <c r="F34" s="570">
        <v>823.46065288479269</v>
      </c>
      <c r="G34" s="555"/>
      <c r="H34" s="570">
        <v>3.6609873421362646</v>
      </c>
      <c r="I34" s="556"/>
      <c r="J34" s="570">
        <v>827.12164022692889</v>
      </c>
      <c r="K34" s="557"/>
      <c r="L34" s="2061"/>
      <c r="M34" s="2061"/>
      <c r="N34" s="2061"/>
      <c r="O34" s="2061"/>
      <c r="P34" s="2061"/>
      <c r="Q34" s="2061"/>
      <c r="R34" s="2062"/>
    </row>
    <row r="35" spans="1:18" ht="17.25" customHeight="1">
      <c r="A35" s="581" t="s">
        <v>56</v>
      </c>
      <c r="B35" s="552">
        <v>968.56049704830093</v>
      </c>
      <c r="C35" s="553"/>
      <c r="D35" s="554">
        <v>7.0122026935623607</v>
      </c>
      <c r="E35" s="555"/>
      <c r="F35" s="554">
        <v>975.57269974186329</v>
      </c>
      <c r="G35" s="555"/>
      <c r="H35" s="554">
        <v>5.2591520201717694</v>
      </c>
      <c r="I35" s="556"/>
      <c r="J35" s="554">
        <v>980.83185176203494</v>
      </c>
      <c r="K35" s="557"/>
      <c r="L35" s="2061"/>
      <c r="M35" s="2061"/>
      <c r="N35" s="2061"/>
      <c r="O35" s="2061"/>
      <c r="P35" s="2061"/>
      <c r="Q35" s="2061"/>
      <c r="R35" s="2062"/>
    </row>
    <row r="36" spans="1:18" ht="17.25" customHeight="1" thickBot="1">
      <c r="A36" s="571" t="s">
        <v>57</v>
      </c>
      <c r="B36" s="559">
        <v>739.75683226237527</v>
      </c>
      <c r="C36" s="560"/>
      <c r="D36" s="561">
        <v>49.581163851810999</v>
      </c>
      <c r="E36" s="562"/>
      <c r="F36" s="561">
        <v>789.33799611418624</v>
      </c>
      <c r="G36" s="562"/>
      <c r="H36" s="561">
        <v>0.73344916940548799</v>
      </c>
      <c r="I36" s="563"/>
      <c r="J36" s="561">
        <v>790.07144528359186</v>
      </c>
      <c r="K36" s="564"/>
      <c r="L36" s="2061"/>
      <c r="M36" s="2061"/>
      <c r="N36" s="2061"/>
      <c r="O36" s="2061"/>
      <c r="P36" s="2061"/>
      <c r="Q36" s="2061"/>
      <c r="R36" s="2062"/>
    </row>
    <row r="37" spans="1:18" ht="17.25" customHeight="1">
      <c r="A37" s="589" t="s">
        <v>58</v>
      </c>
      <c r="B37" s="590">
        <v>2870.9972872270068</v>
      </c>
      <c r="C37" s="591"/>
      <c r="D37" s="592">
        <v>439.48419878361955</v>
      </c>
      <c r="E37" s="593"/>
      <c r="F37" s="592">
        <v>3310.4814860106262</v>
      </c>
      <c r="G37" s="593"/>
      <c r="H37" s="592">
        <v>0</v>
      </c>
      <c r="I37" s="594"/>
      <c r="J37" s="592">
        <v>3310.4814860106262</v>
      </c>
      <c r="K37" s="595"/>
      <c r="L37" s="2061"/>
      <c r="M37" s="2061"/>
      <c r="N37" s="2061"/>
      <c r="O37" s="2061"/>
      <c r="P37" s="2061"/>
      <c r="Q37" s="2061"/>
      <c r="R37" s="2062"/>
    </row>
    <row r="38" spans="1:18" ht="17.25" customHeight="1">
      <c r="A38" s="581" t="s">
        <v>59</v>
      </c>
      <c r="B38" s="552">
        <v>908.47312135627158</v>
      </c>
      <c r="C38" s="553"/>
      <c r="D38" s="554">
        <v>279.82150333576686</v>
      </c>
      <c r="E38" s="555"/>
      <c r="F38" s="554">
        <v>1188.2946246920385</v>
      </c>
      <c r="G38" s="555"/>
      <c r="H38" s="554">
        <v>5.8909790175950922</v>
      </c>
      <c r="I38" s="556"/>
      <c r="J38" s="554">
        <v>1194.1856037096336</v>
      </c>
      <c r="K38" s="557"/>
      <c r="L38" s="2061"/>
      <c r="M38" s="2061"/>
      <c r="N38" s="2061"/>
      <c r="O38" s="2061"/>
      <c r="P38" s="2061"/>
      <c r="Q38" s="2061"/>
      <c r="R38" s="2062"/>
    </row>
    <row r="39" spans="1:18" ht="17.25" customHeight="1">
      <c r="A39" s="581" t="s">
        <v>60</v>
      </c>
      <c r="B39" s="552">
        <v>1121.6633751194997</v>
      </c>
      <c r="C39" s="553"/>
      <c r="D39" s="554">
        <v>393.18754626396907</v>
      </c>
      <c r="E39" s="555"/>
      <c r="F39" s="554">
        <v>1514.8509213834689</v>
      </c>
      <c r="G39" s="555"/>
      <c r="H39" s="554">
        <v>2.3974850381949335</v>
      </c>
      <c r="I39" s="556"/>
      <c r="J39" s="554">
        <v>1517.2484064216637</v>
      </c>
      <c r="K39" s="557"/>
      <c r="L39" s="2061"/>
      <c r="M39" s="2061"/>
      <c r="N39" s="2061"/>
      <c r="O39" s="2061"/>
      <c r="P39" s="2061"/>
      <c r="Q39" s="2061"/>
      <c r="R39" s="2062"/>
    </row>
    <row r="40" spans="1:18" ht="17.25" customHeight="1">
      <c r="A40" s="581" t="s">
        <v>61</v>
      </c>
      <c r="B40" s="552">
        <v>719.96707768581712</v>
      </c>
      <c r="C40" s="553"/>
      <c r="D40" s="554">
        <v>104.62010735899919</v>
      </c>
      <c r="E40" s="555"/>
      <c r="F40" s="554">
        <v>824.58718504481635</v>
      </c>
      <c r="G40" s="555"/>
      <c r="H40" s="554">
        <v>24.816862675855624</v>
      </c>
      <c r="I40" s="556"/>
      <c r="J40" s="554">
        <v>849.40404772067188</v>
      </c>
      <c r="K40" s="557"/>
      <c r="L40" s="2061"/>
      <c r="M40" s="2061"/>
      <c r="N40" s="2061"/>
      <c r="O40" s="2061"/>
      <c r="P40" s="2061"/>
      <c r="Q40" s="2061"/>
      <c r="R40" s="2062"/>
    </row>
    <row r="41" spans="1:18" ht="17.25" customHeight="1" thickBot="1">
      <c r="A41" s="571" t="s">
        <v>62</v>
      </c>
      <c r="B41" s="583">
        <v>863.91897542885772</v>
      </c>
      <c r="C41" s="584"/>
      <c r="D41" s="585">
        <v>4.5953136990896679</v>
      </c>
      <c r="E41" s="586"/>
      <c r="F41" s="585">
        <v>868.51428912794734</v>
      </c>
      <c r="G41" s="586"/>
      <c r="H41" s="585">
        <v>0</v>
      </c>
      <c r="I41" s="587"/>
      <c r="J41" s="585">
        <v>868.51428912794734</v>
      </c>
      <c r="K41" s="588"/>
      <c r="L41" s="2061"/>
      <c r="M41" s="2061"/>
      <c r="N41" s="2061"/>
      <c r="O41" s="2061"/>
      <c r="P41" s="2061"/>
      <c r="Q41" s="2061"/>
      <c r="R41" s="2062"/>
    </row>
    <row r="42" spans="1:18" ht="17.25" customHeight="1" thickBot="1">
      <c r="A42" s="596" t="s">
        <v>151</v>
      </c>
      <c r="B42" s="574">
        <v>863.57098946892677</v>
      </c>
      <c r="C42" s="575"/>
      <c r="D42" s="576">
        <v>106.83322832263117</v>
      </c>
      <c r="E42" s="577"/>
      <c r="F42" s="576">
        <v>970.40421779155793</v>
      </c>
      <c r="G42" s="577"/>
      <c r="H42" s="576">
        <v>21.784135021420266</v>
      </c>
      <c r="I42" s="578"/>
      <c r="J42" s="576">
        <v>992.18835281297822</v>
      </c>
      <c r="K42" s="579"/>
      <c r="L42" s="2061"/>
      <c r="M42" s="2061"/>
      <c r="N42" s="2061"/>
      <c r="O42" s="2061"/>
      <c r="P42" s="2061"/>
      <c r="Q42" s="2061"/>
      <c r="R42" s="2062"/>
    </row>
    <row r="43" spans="1:18" ht="17.25" customHeight="1" thickBot="1">
      <c r="A43" s="597" t="s">
        <v>230</v>
      </c>
      <c r="B43" s="598">
        <v>699.67358473894194</v>
      </c>
      <c r="C43" s="599"/>
      <c r="D43" s="576">
        <v>34.680140130560119</v>
      </c>
      <c r="E43" s="577"/>
      <c r="F43" s="600">
        <v>734.353724869502</v>
      </c>
      <c r="G43" s="577"/>
      <c r="H43" s="600">
        <v>64.982435030669137</v>
      </c>
      <c r="I43" s="578"/>
      <c r="J43" s="600">
        <v>799.33615990017108</v>
      </c>
      <c r="K43" s="579"/>
      <c r="L43" s="2056"/>
      <c r="M43" s="2056"/>
      <c r="N43" s="2056"/>
      <c r="O43" s="2056"/>
      <c r="P43" s="2056"/>
      <c r="Q43" s="2056"/>
    </row>
    <row r="44" spans="1:18" ht="11.25" customHeight="1">
      <c r="A44" s="601"/>
      <c r="B44" s="602"/>
      <c r="C44" s="602"/>
      <c r="D44" s="547"/>
      <c r="E44" s="547"/>
      <c r="F44" s="603"/>
      <c r="G44" s="547"/>
      <c r="H44" s="603"/>
      <c r="I44" s="604"/>
      <c r="J44" s="603"/>
      <c r="K44" s="604"/>
      <c r="L44" s="2056"/>
      <c r="M44" s="2056"/>
      <c r="N44" s="2056"/>
      <c r="O44" s="2056"/>
      <c r="P44" s="2056"/>
      <c r="Q44" s="2056"/>
    </row>
    <row r="45" spans="1:18" ht="16.5" customHeight="1">
      <c r="A45" s="1747" t="s">
        <v>231</v>
      </c>
      <c r="B45" s="1747"/>
      <c r="C45" s="1748" t="s">
        <v>232</v>
      </c>
      <c r="D45" s="1748"/>
      <c r="E45" s="1748"/>
      <c r="F45" s="1748"/>
      <c r="G45" s="1749" t="s">
        <v>233</v>
      </c>
      <c r="H45" s="1749"/>
      <c r="J45" s="605"/>
      <c r="L45" s="2056"/>
      <c r="M45" s="2056"/>
      <c r="N45" s="2056"/>
      <c r="O45" s="2056"/>
      <c r="P45" s="2056"/>
      <c r="Q45" s="2056"/>
    </row>
    <row r="46" spans="1:18" ht="18" customHeight="1">
      <c r="A46" s="1747"/>
      <c r="B46" s="1747"/>
      <c r="C46" s="1750" t="s">
        <v>234</v>
      </c>
      <c r="D46" s="1750"/>
      <c r="E46" s="1750"/>
      <c r="F46" s="1750"/>
      <c r="G46" s="1749"/>
      <c r="H46" s="1749"/>
      <c r="J46" s="534"/>
    </row>
    <row r="47" spans="1:18" ht="13.5" customHeight="1">
      <c r="B47" s="1560"/>
    </row>
    <row r="48" spans="1:18" ht="13.5" customHeight="1">
      <c r="A48" s="607"/>
    </row>
    <row r="49" spans="1:6" ht="13.5" customHeight="1"/>
    <row r="50" spans="1:6" ht="15" customHeight="1">
      <c r="A50" s="529"/>
      <c r="B50" s="529"/>
      <c r="C50" s="529"/>
    </row>
    <row r="54" spans="1:6" ht="16.5" customHeight="1">
      <c r="B54" s="608"/>
    </row>
    <row r="55" spans="1:6" ht="16.5" customHeight="1">
      <c r="B55" s="1751"/>
      <c r="C55" s="1751"/>
      <c r="D55" s="1751"/>
      <c r="E55" s="1752"/>
      <c r="F55" s="605"/>
    </row>
    <row r="56" spans="1:6" ht="16.5" customHeight="1">
      <c r="B56" s="1750"/>
      <c r="C56" s="1750"/>
      <c r="D56" s="1750"/>
      <c r="E56" s="1752"/>
      <c r="F56" s="534"/>
    </row>
    <row r="64" spans="1:6" ht="16.5" customHeight="1">
      <c r="A64" s="609"/>
    </row>
    <row r="65" spans="1:1" ht="16.5" customHeight="1">
      <c r="A65" s="609"/>
    </row>
  </sheetData>
  <mergeCells count="13">
    <mergeCell ref="A45:B46"/>
    <mergeCell ref="C45:F45"/>
    <mergeCell ref="G45:H46"/>
    <mergeCell ref="C46:F46"/>
    <mergeCell ref="B55:D55"/>
    <mergeCell ref="E55:E56"/>
    <mergeCell ref="B56:D56"/>
    <mergeCell ref="B4:K4"/>
    <mergeCell ref="J5:K7"/>
    <mergeCell ref="F6:G7"/>
    <mergeCell ref="H6:I7"/>
    <mergeCell ref="B7:C7"/>
    <mergeCell ref="D7:E7"/>
  </mergeCells>
  <phoneticPr fontId="3"/>
  <conditionalFormatting sqref="B8:J44">
    <cfRule type="cellIs" dxfId="27" priority="1" operator="equal">
      <formula>0</formula>
    </cfRule>
    <cfRule type="cellIs" dxfId="26" priority="2" operator="equal">
      <formula>0</formula>
    </cfRule>
  </conditionalFormatting>
  <pageMargins left="0.59055118110236227" right="0.59055118110236227" top="0.78740157480314965" bottom="0.78740157480314965" header="0.51181102362204722" footer="0.39370078740157483"/>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6"/>
  <sheetViews>
    <sheetView zoomScaleNormal="100" zoomScaleSheetLayoutView="100" workbookViewId="0">
      <pane xSplit="2" ySplit="9" topLeftCell="C10" activePane="bottomRight" state="frozen"/>
      <selection activeCell="I30" sqref="I30"/>
      <selection pane="topRight" activeCell="I30" sqref="I30"/>
      <selection pane="bottomLeft" activeCell="I30" sqref="I30"/>
      <selection pane="bottomRight" activeCell="F13" sqref="F13"/>
    </sheetView>
  </sheetViews>
  <sheetFormatPr defaultColWidth="9" defaultRowHeight="16.5" customHeight="1"/>
  <cols>
    <col min="1" max="1" width="4" style="613" customWidth="1"/>
    <col min="2" max="2" width="9.125" style="1573" customWidth="1"/>
    <col min="3" max="3" width="8.625" style="1573" bestFit="1" customWidth="1"/>
    <col min="4" max="4" width="7.5" style="1573" customWidth="1"/>
    <col min="5" max="5" width="7.5" style="612" customWidth="1"/>
    <col min="6" max="6" width="10.125" style="612" customWidth="1"/>
    <col min="7" max="12" width="7.625" style="613" customWidth="1"/>
    <col min="13" max="13" width="6.625" style="613" customWidth="1"/>
    <col min="14" max="14" width="9.375" style="613" customWidth="1"/>
    <col min="15" max="16" width="1" style="613" customWidth="1"/>
    <col min="17" max="18" width="4.625" style="613" customWidth="1"/>
    <col min="19" max="19" width="7.625" style="613" customWidth="1"/>
    <col min="20" max="20" width="6.625" style="613" customWidth="1"/>
    <col min="21" max="21" width="7.375" style="613" customWidth="1"/>
    <col min="22" max="22" width="5.875" style="613" customWidth="1"/>
    <col min="23" max="23" width="3.625" style="613" customWidth="1"/>
    <col min="24" max="30" width="6.625" style="613" customWidth="1"/>
    <col min="31" max="38" width="7.625" style="613" customWidth="1"/>
    <col min="39" max="16384" width="9" style="613"/>
  </cols>
  <sheetData>
    <row r="2" spans="1:17" s="610" customFormat="1" ht="9" customHeight="1">
      <c r="C2" s="611"/>
      <c r="D2" s="611"/>
      <c r="I2" s="1780" t="s">
        <v>235</v>
      </c>
      <c r="J2" s="1780"/>
      <c r="K2" s="1780"/>
      <c r="L2" s="1780"/>
      <c r="M2" s="1780"/>
      <c r="N2" s="1780"/>
    </row>
    <row r="3" spans="1:17" ht="16.5" customHeight="1" thickBot="1">
      <c r="A3" s="81" t="s">
        <v>236</v>
      </c>
      <c r="I3" s="1781"/>
      <c r="J3" s="1781"/>
      <c r="K3" s="1781"/>
      <c r="L3" s="1781"/>
      <c r="M3" s="1781"/>
      <c r="N3" s="1781"/>
    </row>
    <row r="4" spans="1:17" ht="30.75" customHeight="1">
      <c r="A4" s="2019" t="s">
        <v>237</v>
      </c>
      <c r="B4" s="2020"/>
      <c r="C4" s="1782" t="s">
        <v>238</v>
      </c>
      <c r="D4" s="1783"/>
      <c r="E4" s="1783"/>
      <c r="F4" s="1784"/>
      <c r="G4" s="1782" t="s">
        <v>239</v>
      </c>
      <c r="H4" s="1783"/>
      <c r="I4" s="1783"/>
      <c r="J4" s="1783"/>
      <c r="K4" s="1783"/>
      <c r="L4" s="1783"/>
      <c r="M4" s="1783"/>
      <c r="N4" s="1784"/>
    </row>
    <row r="5" spans="1:17" ht="21" customHeight="1">
      <c r="A5" s="2021"/>
      <c r="B5" s="2022"/>
      <c r="C5" s="615"/>
      <c r="D5" s="616"/>
      <c r="E5" s="616"/>
      <c r="F5" s="617" t="s">
        <v>72</v>
      </c>
      <c r="G5" s="615"/>
      <c r="H5" s="618"/>
      <c r="I5" s="616"/>
      <c r="J5" s="616"/>
      <c r="K5" s="619"/>
      <c r="L5" s="620"/>
      <c r="M5" s="620"/>
      <c r="N5" s="621" t="s">
        <v>240</v>
      </c>
    </row>
    <row r="6" spans="1:17" ht="21" customHeight="1">
      <c r="A6" s="2023"/>
      <c r="B6" s="2022"/>
      <c r="C6" s="622" t="s">
        <v>15</v>
      </c>
      <c r="D6" s="623" t="s">
        <v>70</v>
      </c>
      <c r="E6" s="623" t="s">
        <v>71</v>
      </c>
      <c r="F6" s="624"/>
      <c r="G6" s="625" t="s">
        <v>73</v>
      </c>
      <c r="H6" s="626" t="s">
        <v>74</v>
      </c>
      <c r="I6" s="626" t="s">
        <v>4</v>
      </c>
      <c r="J6" s="626" t="s">
        <v>5</v>
      </c>
      <c r="K6" s="627" t="s">
        <v>6</v>
      </c>
      <c r="L6" s="627" t="s">
        <v>161</v>
      </c>
      <c r="M6" s="627" t="s">
        <v>162</v>
      </c>
      <c r="N6" s="624"/>
    </row>
    <row r="7" spans="1:17" ht="21" customHeight="1">
      <c r="A7" s="2023"/>
      <c r="B7" s="2022"/>
      <c r="C7" s="1565" t="s">
        <v>241</v>
      </c>
      <c r="D7" s="1786" t="s">
        <v>242</v>
      </c>
      <c r="E7" s="1786" t="s">
        <v>243</v>
      </c>
      <c r="F7" s="624" t="s">
        <v>244</v>
      </c>
      <c r="G7" s="1787" t="s">
        <v>245</v>
      </c>
      <c r="H7" s="1789" t="s">
        <v>246</v>
      </c>
      <c r="I7" s="1789" t="s">
        <v>247</v>
      </c>
      <c r="J7" s="1789" t="s">
        <v>248</v>
      </c>
      <c r="K7" s="1790" t="s">
        <v>249</v>
      </c>
      <c r="L7" s="1790" t="s">
        <v>250</v>
      </c>
      <c r="M7" s="1790" t="s">
        <v>100</v>
      </c>
      <c r="N7" s="1791" t="s">
        <v>244</v>
      </c>
    </row>
    <row r="8" spans="1:17" ht="18.75" customHeight="1">
      <c r="A8" s="2024" t="s">
        <v>251</v>
      </c>
      <c r="B8" s="2022"/>
      <c r="C8" s="1565" t="s">
        <v>252</v>
      </c>
      <c r="D8" s="1786"/>
      <c r="E8" s="1786"/>
      <c r="F8" s="624"/>
      <c r="G8" s="1788"/>
      <c r="H8" s="1789"/>
      <c r="I8" s="1786"/>
      <c r="J8" s="1789"/>
      <c r="K8" s="1790"/>
      <c r="L8" s="1790"/>
      <c r="M8" s="1790"/>
      <c r="N8" s="1791"/>
    </row>
    <row r="9" spans="1:17" ht="15.75" customHeight="1" thickBot="1">
      <c r="A9" s="2023"/>
      <c r="B9" s="2022"/>
      <c r="C9" s="628"/>
      <c r="D9" s="629"/>
      <c r="E9" s="629"/>
      <c r="F9" s="630" t="s">
        <v>22</v>
      </c>
      <c r="G9" s="631"/>
      <c r="H9" s="632"/>
      <c r="I9" s="633"/>
      <c r="J9" s="633"/>
      <c r="K9" s="1568"/>
      <c r="L9" s="1568"/>
      <c r="M9" s="1568"/>
      <c r="N9" s="630" t="s">
        <v>253</v>
      </c>
    </row>
    <row r="10" spans="1:17" ht="32.25" customHeight="1">
      <c r="A10" s="2025" t="s">
        <v>554</v>
      </c>
      <c r="B10" s="2026" t="s">
        <v>254</v>
      </c>
      <c r="C10" s="634">
        <v>270791</v>
      </c>
      <c r="D10" s="635">
        <v>78802</v>
      </c>
      <c r="E10" s="636">
        <v>88153</v>
      </c>
      <c r="F10" s="1569">
        <f>SUM(C10:E10)</f>
        <v>437746</v>
      </c>
      <c r="G10" s="637"/>
      <c r="H10" s="635">
        <v>437746</v>
      </c>
      <c r="I10" s="636">
        <v>0</v>
      </c>
      <c r="J10" s="636">
        <v>0</v>
      </c>
      <c r="K10" s="636">
        <v>0</v>
      </c>
      <c r="L10" s="635">
        <v>0</v>
      </c>
      <c r="M10" s="635" t="s">
        <v>212</v>
      </c>
      <c r="N10" s="638">
        <f>SUM(G10:M10)</f>
        <v>437746</v>
      </c>
    </row>
    <row r="11" spans="1:17" ht="32.25" customHeight="1" thickBot="1">
      <c r="A11" s="2027"/>
      <c r="B11" s="2028"/>
      <c r="C11" s="639">
        <f>C10/$N10</f>
        <v>0.61860302549880519</v>
      </c>
      <c r="D11" s="640">
        <f>D10/$N10</f>
        <v>0.18001763579792848</v>
      </c>
      <c r="E11" s="641">
        <f>E10/$N10</f>
        <v>0.20137933870326627</v>
      </c>
      <c r="F11" s="642">
        <f>F10/$N10</f>
        <v>1</v>
      </c>
      <c r="G11" s="643"/>
      <c r="H11" s="640">
        <f>H10/$N10</f>
        <v>1</v>
      </c>
      <c r="I11" s="641">
        <f t="shared" ref="I11:K11" si="0">I10/$N10</f>
        <v>0</v>
      </c>
      <c r="J11" s="641">
        <f t="shared" si="0"/>
        <v>0</v>
      </c>
      <c r="K11" s="640">
        <f t="shared" si="0"/>
        <v>0</v>
      </c>
      <c r="L11" s="640">
        <f>L10/$N10</f>
        <v>0</v>
      </c>
      <c r="M11" s="640" t="s">
        <v>212</v>
      </c>
      <c r="N11" s="644">
        <f>N10/$N10</f>
        <v>1</v>
      </c>
    </row>
    <row r="12" spans="1:17" ht="32.25" customHeight="1">
      <c r="A12" s="2027"/>
      <c r="B12" s="2026" t="s">
        <v>255</v>
      </c>
      <c r="C12" s="645">
        <v>766613</v>
      </c>
      <c r="D12" s="646">
        <v>237271</v>
      </c>
      <c r="E12" s="647">
        <v>462066</v>
      </c>
      <c r="F12" s="648">
        <f>SUM(C12:E12)</f>
        <v>1465950</v>
      </c>
      <c r="G12" s="637"/>
      <c r="H12" s="646">
        <v>1463496</v>
      </c>
      <c r="I12" s="647">
        <v>2397</v>
      </c>
      <c r="J12" s="647">
        <v>57</v>
      </c>
      <c r="K12" s="646">
        <v>0</v>
      </c>
      <c r="L12" s="646">
        <v>0</v>
      </c>
      <c r="M12" s="646">
        <v>0</v>
      </c>
      <c r="N12" s="649">
        <f>SUM(G12:M12)</f>
        <v>1465950</v>
      </c>
    </row>
    <row r="13" spans="1:17" ht="32.25" customHeight="1" thickBot="1">
      <c r="A13" s="2027"/>
      <c r="B13" s="2029"/>
      <c r="C13" s="650">
        <f>C12/$N12</f>
        <v>0.52294621235376382</v>
      </c>
      <c r="D13" s="651">
        <f>D12/$N12</f>
        <v>0.16185476994440465</v>
      </c>
      <c r="E13" s="652">
        <f>E12/$N12</f>
        <v>0.31519901770183156</v>
      </c>
      <c r="F13" s="653">
        <f>SUM(F12)/$N12</f>
        <v>1</v>
      </c>
      <c r="G13" s="643"/>
      <c r="H13" s="651">
        <f>H12/$N12</f>
        <v>0.99832600020464546</v>
      </c>
      <c r="I13" s="652">
        <f t="shared" ref="I13:M13" si="1">I12/$N12</f>
        <v>1.6351171595211295E-3</v>
      </c>
      <c r="J13" s="652">
        <f t="shared" si="1"/>
        <v>3.8882635833418602E-5</v>
      </c>
      <c r="K13" s="651">
        <f t="shared" si="1"/>
        <v>0</v>
      </c>
      <c r="L13" s="651">
        <f t="shared" si="1"/>
        <v>0</v>
      </c>
      <c r="M13" s="652">
        <f t="shared" si="1"/>
        <v>0</v>
      </c>
      <c r="N13" s="654">
        <f>N12/$N12</f>
        <v>1</v>
      </c>
      <c r="Q13" s="655"/>
    </row>
    <row r="14" spans="1:17" ht="32.25" customHeight="1">
      <c r="A14" s="2027"/>
      <c r="B14" s="2028" t="s">
        <v>256</v>
      </c>
      <c r="C14" s="656">
        <v>5969</v>
      </c>
      <c r="D14" s="657">
        <v>15616</v>
      </c>
      <c r="E14" s="658">
        <v>608</v>
      </c>
      <c r="F14" s="659">
        <f>SUM(C14:E14)</f>
        <v>22193</v>
      </c>
      <c r="G14" s="637"/>
      <c r="H14" s="657">
        <v>491</v>
      </c>
      <c r="I14" s="658">
        <v>19787</v>
      </c>
      <c r="J14" s="658">
        <v>1416</v>
      </c>
      <c r="K14" s="657">
        <v>0</v>
      </c>
      <c r="L14" s="657">
        <v>499</v>
      </c>
      <c r="M14" s="657">
        <v>0</v>
      </c>
      <c r="N14" s="660">
        <f>SUM(G14:M14)</f>
        <v>22193</v>
      </c>
    </row>
    <row r="15" spans="1:17" ht="32.25" customHeight="1" thickBot="1">
      <c r="A15" s="2027"/>
      <c r="B15" s="2028"/>
      <c r="C15" s="650">
        <f>C14/$N14</f>
        <v>0.26895868066507456</v>
      </c>
      <c r="D15" s="651">
        <f t="shared" ref="D15:F15" si="2">D14/$N14</f>
        <v>0.70364529356103278</v>
      </c>
      <c r="E15" s="652">
        <f t="shared" si="2"/>
        <v>2.739602577389267E-2</v>
      </c>
      <c r="F15" s="653">
        <f t="shared" si="2"/>
        <v>1</v>
      </c>
      <c r="G15" s="643"/>
      <c r="H15" s="651">
        <f>H14/$N14</f>
        <v>2.2124093182535033E-2</v>
      </c>
      <c r="I15" s="652">
        <f t="shared" ref="I15:L15" si="3">I14/$N14</f>
        <v>0.89158743748028657</v>
      </c>
      <c r="J15" s="652">
        <f t="shared" si="3"/>
        <v>6.3803902131302659E-2</v>
      </c>
      <c r="K15" s="651">
        <f t="shared" si="3"/>
        <v>0</v>
      </c>
      <c r="L15" s="651">
        <f t="shared" si="3"/>
        <v>2.2484567205875727E-2</v>
      </c>
      <c r="M15" s="651" t="s">
        <v>212</v>
      </c>
      <c r="N15" s="654">
        <f>N14/$N14</f>
        <v>1</v>
      </c>
      <c r="Q15" s="655"/>
    </row>
    <row r="16" spans="1:17" ht="32.25" customHeight="1">
      <c r="A16" s="2027"/>
      <c r="B16" s="2026" t="s">
        <v>257</v>
      </c>
      <c r="C16" s="645">
        <v>32940</v>
      </c>
      <c r="D16" s="646">
        <v>349522</v>
      </c>
      <c r="E16" s="647">
        <v>6928</v>
      </c>
      <c r="F16" s="648">
        <f>SUM(C16:E16)</f>
        <v>389390</v>
      </c>
      <c r="G16" s="645">
        <v>90511</v>
      </c>
      <c r="H16" s="646">
        <v>2227</v>
      </c>
      <c r="I16" s="647">
        <v>4402</v>
      </c>
      <c r="J16" s="647">
        <v>292249</v>
      </c>
      <c r="K16" s="646">
        <v>1</v>
      </c>
      <c r="L16" s="646">
        <v>0</v>
      </c>
      <c r="M16" s="657">
        <v>0</v>
      </c>
      <c r="N16" s="649">
        <f>SUM(G16:M16)</f>
        <v>389390</v>
      </c>
    </row>
    <row r="17" spans="1:14" ht="32.25" customHeight="1" thickBot="1">
      <c r="A17" s="2027"/>
      <c r="B17" s="2029"/>
      <c r="C17" s="650">
        <f>C16/$N16</f>
        <v>8.459385192223734E-2</v>
      </c>
      <c r="D17" s="651">
        <f>SUM(D16)/$N16</f>
        <v>0.89761421710881117</v>
      </c>
      <c r="E17" s="652">
        <f>SUM(E16)/$N16</f>
        <v>1.7791930968951437E-2</v>
      </c>
      <c r="F17" s="653">
        <f>SUM(F16)/$N16</f>
        <v>1</v>
      </c>
      <c r="G17" s="650">
        <f>G16/$N16</f>
        <v>0.23244305195305479</v>
      </c>
      <c r="H17" s="651">
        <f t="shared" ref="H17:M17" si="4">H16/$N16</f>
        <v>5.7192018285009884E-3</v>
      </c>
      <c r="I17" s="652">
        <f t="shared" si="4"/>
        <v>1.1304861449960193E-2</v>
      </c>
      <c r="J17" s="652">
        <f t="shared" si="4"/>
        <v>0.75053031664911785</v>
      </c>
      <c r="K17" s="651">
        <f t="shared" si="4"/>
        <v>2.5681193661881406E-6</v>
      </c>
      <c r="L17" s="651">
        <f t="shared" si="4"/>
        <v>0</v>
      </c>
      <c r="M17" s="651">
        <f t="shared" si="4"/>
        <v>0</v>
      </c>
      <c r="N17" s="654">
        <f>N16/$N16</f>
        <v>1</v>
      </c>
    </row>
    <row r="18" spans="1:14" ht="32.25" customHeight="1">
      <c r="A18" s="2027"/>
      <c r="B18" s="2028" t="s">
        <v>258</v>
      </c>
      <c r="C18" s="656">
        <v>3390</v>
      </c>
      <c r="D18" s="657">
        <v>38552</v>
      </c>
      <c r="E18" s="658">
        <v>776</v>
      </c>
      <c r="F18" s="659">
        <f>SUM(C18:E18)</f>
        <v>42718</v>
      </c>
      <c r="G18" s="637"/>
      <c r="H18" s="646">
        <v>10604</v>
      </c>
      <c r="I18" s="647">
        <v>31905</v>
      </c>
      <c r="J18" s="647">
        <v>54</v>
      </c>
      <c r="K18" s="646">
        <v>0</v>
      </c>
      <c r="L18" s="646">
        <v>155</v>
      </c>
      <c r="M18" s="657">
        <v>0</v>
      </c>
      <c r="N18" s="660">
        <f>SUM(G18:M18)</f>
        <v>42718</v>
      </c>
    </row>
    <row r="19" spans="1:14" ht="32.25" customHeight="1" thickBot="1">
      <c r="A19" s="2027"/>
      <c r="B19" s="2029"/>
      <c r="C19" s="650">
        <f>C18/$F18</f>
        <v>7.9357647829954581E-2</v>
      </c>
      <c r="D19" s="651">
        <f>D18/$F18</f>
        <v>0.90247670771103516</v>
      </c>
      <c r="E19" s="652">
        <f>E18/$F18</f>
        <v>1.8165644459010252E-2</v>
      </c>
      <c r="F19" s="653">
        <f>F18/$F18</f>
        <v>1</v>
      </c>
      <c r="G19" s="643"/>
      <c r="H19" s="651">
        <f>H18/$N18</f>
        <v>0.24823259515894938</v>
      </c>
      <c r="I19" s="652">
        <f t="shared" ref="I19:L19" si="5">I18/$N18</f>
        <v>0.74687485369165219</v>
      </c>
      <c r="J19" s="652">
        <f t="shared" si="5"/>
        <v>1.2641041247249403E-3</v>
      </c>
      <c r="K19" s="651">
        <f t="shared" si="5"/>
        <v>0</v>
      </c>
      <c r="L19" s="651">
        <f t="shared" si="5"/>
        <v>3.6284470246734399E-3</v>
      </c>
      <c r="M19" s="651" t="s">
        <v>212</v>
      </c>
      <c r="N19" s="654">
        <f>N18/$N18</f>
        <v>1</v>
      </c>
    </row>
    <row r="20" spans="1:14" ht="32.25" customHeight="1">
      <c r="A20" s="2027"/>
      <c r="B20" s="1778" t="s">
        <v>259</v>
      </c>
      <c r="C20" s="645">
        <v>122</v>
      </c>
      <c r="D20" s="646">
        <v>511</v>
      </c>
      <c r="E20" s="647">
        <v>15</v>
      </c>
      <c r="F20" s="648">
        <f>SUM(C20:E20)</f>
        <v>648</v>
      </c>
      <c r="G20" s="645">
        <v>149</v>
      </c>
      <c r="H20" s="646">
        <v>0</v>
      </c>
      <c r="I20" s="647">
        <v>1</v>
      </c>
      <c r="J20" s="647">
        <v>498</v>
      </c>
      <c r="K20" s="646">
        <v>0</v>
      </c>
      <c r="L20" s="646">
        <v>0</v>
      </c>
      <c r="M20" s="646">
        <v>0</v>
      </c>
      <c r="N20" s="649">
        <f>SUM(G20:L20)</f>
        <v>648</v>
      </c>
    </row>
    <row r="21" spans="1:14" ht="32.25" customHeight="1" thickBot="1">
      <c r="A21" s="2027"/>
      <c r="B21" s="1779"/>
      <c r="C21" s="650">
        <f>C20/$N20</f>
        <v>0.18827160493827161</v>
      </c>
      <c r="D21" s="651">
        <f t="shared" ref="D21:N21" si="6">D20/$N20</f>
        <v>0.7885802469135802</v>
      </c>
      <c r="E21" s="652">
        <f t="shared" si="6"/>
        <v>2.3148148148148147E-2</v>
      </c>
      <c r="F21" s="653">
        <f t="shared" si="6"/>
        <v>1</v>
      </c>
      <c r="G21" s="650">
        <f t="shared" si="6"/>
        <v>0.22993827160493827</v>
      </c>
      <c r="H21" s="651">
        <f t="shared" si="6"/>
        <v>0</v>
      </c>
      <c r="I21" s="652">
        <f t="shared" si="6"/>
        <v>1.5432098765432098E-3</v>
      </c>
      <c r="J21" s="652">
        <f t="shared" si="6"/>
        <v>0.76851851851851849</v>
      </c>
      <c r="K21" s="651">
        <f t="shared" si="6"/>
        <v>0</v>
      </c>
      <c r="L21" s="651">
        <f t="shared" si="6"/>
        <v>0</v>
      </c>
      <c r="M21" s="651">
        <f t="shared" si="6"/>
        <v>0</v>
      </c>
      <c r="N21" s="654">
        <f t="shared" si="6"/>
        <v>1</v>
      </c>
    </row>
    <row r="22" spans="1:14" ht="32.25" customHeight="1">
      <c r="A22" s="2027"/>
      <c r="B22" s="2030" t="s">
        <v>260</v>
      </c>
      <c r="C22" s="645">
        <f t="shared" ref="C22:J22" si="7">SUM(C10,C12,C14,C16,C18,C20)</f>
        <v>1079825</v>
      </c>
      <c r="D22" s="646">
        <f t="shared" si="7"/>
        <v>720274</v>
      </c>
      <c r="E22" s="646">
        <f t="shared" si="7"/>
        <v>558546</v>
      </c>
      <c r="F22" s="648">
        <f t="shared" si="7"/>
        <v>2358645</v>
      </c>
      <c r="G22" s="645">
        <f>SUM(G10,G12,G14,G16,G18,G20)</f>
        <v>90660</v>
      </c>
      <c r="H22" s="646">
        <f t="shared" si="7"/>
        <v>1914564</v>
      </c>
      <c r="I22" s="646">
        <f t="shared" si="7"/>
        <v>58492</v>
      </c>
      <c r="J22" s="646">
        <f t="shared" si="7"/>
        <v>294274</v>
      </c>
      <c r="K22" s="646">
        <f>SUM(K10,K12,K14,K16,K18,K20)</f>
        <v>1</v>
      </c>
      <c r="L22" s="646">
        <f>SUM(L10,L12,L14,L16,L18,L20)</f>
        <v>654</v>
      </c>
      <c r="M22" s="646">
        <f>SUM(M10,M12,M14,M16,M18,M20)</f>
        <v>0</v>
      </c>
      <c r="N22" s="648">
        <f>SUM(N10,N12,N14,N16,N18,N20)</f>
        <v>2358645</v>
      </c>
    </row>
    <row r="23" spans="1:14" ht="32.25" customHeight="1" thickBot="1">
      <c r="A23" s="2031"/>
      <c r="B23" s="1878"/>
      <c r="C23" s="650">
        <f>SUM(C22)/$N22</f>
        <v>0.45781582221996103</v>
      </c>
      <c r="D23" s="651">
        <f>SUM(D22)/$N22</f>
        <v>0.30537617996773569</v>
      </c>
      <c r="E23" s="652">
        <f>SUM(E22)/$N22</f>
        <v>0.23680799781230324</v>
      </c>
      <c r="F23" s="653">
        <f>SUM(F22)/$N22</f>
        <v>1</v>
      </c>
      <c r="G23" s="650">
        <f>G22/$N22</f>
        <v>3.8437323124081837E-2</v>
      </c>
      <c r="H23" s="651">
        <f t="shared" ref="H23:N23" si="8">H22/$N22</f>
        <v>0.81172198444445853</v>
      </c>
      <c r="I23" s="651">
        <f t="shared" si="8"/>
        <v>2.4798984162517038E-2</v>
      </c>
      <c r="J23" s="651">
        <f t="shared" si="8"/>
        <v>0.12476400645285747</v>
      </c>
      <c r="K23" s="651">
        <f t="shared" si="8"/>
        <v>4.2397223829783624E-7</v>
      </c>
      <c r="L23" s="651">
        <f t="shared" si="8"/>
        <v>2.7727784384678491E-4</v>
      </c>
      <c r="M23" s="651">
        <f t="shared" si="8"/>
        <v>0</v>
      </c>
      <c r="N23" s="653">
        <f t="shared" si="8"/>
        <v>1</v>
      </c>
    </row>
    <row r="24" spans="1:14" ht="32.25" customHeight="1">
      <c r="A24" s="1866" t="s">
        <v>555</v>
      </c>
      <c r="B24" s="2020"/>
      <c r="C24" s="1770" t="s">
        <v>261</v>
      </c>
      <c r="D24" s="1772" t="s">
        <v>261</v>
      </c>
      <c r="E24" s="1774" t="s">
        <v>261</v>
      </c>
      <c r="F24" s="1776">
        <v>116909</v>
      </c>
      <c r="G24" s="645">
        <v>3284</v>
      </c>
      <c r="H24" s="646">
        <v>72795</v>
      </c>
      <c r="I24" s="647">
        <v>23244</v>
      </c>
      <c r="J24" s="647">
        <v>15044</v>
      </c>
      <c r="K24" s="646">
        <v>1</v>
      </c>
      <c r="L24" s="646">
        <v>2541</v>
      </c>
      <c r="M24" s="646">
        <v>0</v>
      </c>
      <c r="N24" s="649">
        <f>SUM(G24:M24)</f>
        <v>116909</v>
      </c>
    </row>
    <row r="25" spans="1:14" ht="32.25" customHeight="1" thickBot="1">
      <c r="A25" s="2032"/>
      <c r="B25" s="2033"/>
      <c r="C25" s="1771"/>
      <c r="D25" s="1773"/>
      <c r="E25" s="1775"/>
      <c r="F25" s="1777"/>
      <c r="G25" s="650">
        <f>G24/$N24</f>
        <v>2.8090224020391928E-2</v>
      </c>
      <c r="H25" s="651">
        <f t="shared" ref="H25:M25" si="9">H24/$N24</f>
        <v>0.62266378123155619</v>
      </c>
      <c r="I25" s="652">
        <f t="shared" si="9"/>
        <v>0.19882130545980206</v>
      </c>
      <c r="J25" s="652">
        <f t="shared" si="9"/>
        <v>0.12868128202276985</v>
      </c>
      <c r="K25" s="651">
        <f t="shared" si="9"/>
        <v>8.5536613947600277E-6</v>
      </c>
      <c r="L25" s="651">
        <f t="shared" si="9"/>
        <v>2.1734853604085228E-2</v>
      </c>
      <c r="M25" s="651">
        <f t="shared" si="9"/>
        <v>0</v>
      </c>
      <c r="N25" s="654">
        <f>N24/$N24</f>
        <v>1</v>
      </c>
    </row>
    <row r="26" spans="1:14" ht="32.25" customHeight="1" thickBot="1">
      <c r="A26" s="2034"/>
      <c r="B26" s="2035"/>
      <c r="C26" s="2036"/>
      <c r="D26" s="2036"/>
      <c r="E26" s="2036"/>
      <c r="F26" s="1064"/>
      <c r="G26" s="2037"/>
      <c r="H26" s="2037"/>
      <c r="I26" s="2037"/>
      <c r="J26" s="2037"/>
      <c r="K26" s="2037"/>
      <c r="L26" s="2037"/>
      <c r="M26" s="2037"/>
      <c r="N26" s="2037"/>
    </row>
    <row r="27" spans="1:14" ht="30.75" customHeight="1">
      <c r="A27" s="2019" t="s">
        <v>556</v>
      </c>
      <c r="B27" s="2020"/>
      <c r="C27" s="1782" t="s">
        <v>557</v>
      </c>
      <c r="D27" s="1783"/>
      <c r="E27" s="1783"/>
      <c r="F27" s="1784"/>
      <c r="G27" s="1782" t="s">
        <v>239</v>
      </c>
      <c r="H27" s="1783"/>
      <c r="I27" s="1783"/>
      <c r="J27" s="1783"/>
      <c r="K27" s="1783"/>
      <c r="L27" s="1783"/>
      <c r="M27" s="1783"/>
      <c r="N27" s="1784"/>
    </row>
    <row r="28" spans="1:14" ht="21" customHeight="1">
      <c r="A28" s="2021"/>
      <c r="B28" s="2022"/>
      <c r="C28" s="615"/>
      <c r="D28" s="616"/>
      <c r="E28" s="616"/>
      <c r="F28" s="617"/>
      <c r="G28" s="615"/>
      <c r="H28" s="618"/>
      <c r="I28" s="616"/>
      <c r="J28" s="616"/>
      <c r="K28" s="619"/>
      <c r="L28" s="620"/>
      <c r="M28" s="620"/>
      <c r="N28" s="621" t="s">
        <v>240</v>
      </c>
    </row>
    <row r="29" spans="1:14" ht="21" customHeight="1">
      <c r="A29" s="2023"/>
      <c r="B29" s="2022"/>
      <c r="C29" s="2038" t="s">
        <v>558</v>
      </c>
      <c r="D29" s="2039"/>
      <c r="E29" s="626" t="s">
        <v>343</v>
      </c>
      <c r="F29" s="624"/>
      <c r="G29" s="625" t="s">
        <v>73</v>
      </c>
      <c r="H29" s="626" t="s">
        <v>74</v>
      </c>
      <c r="I29" s="626" t="s">
        <v>4</v>
      </c>
      <c r="J29" s="626" t="s">
        <v>5</v>
      </c>
      <c r="K29" s="627" t="s">
        <v>6</v>
      </c>
      <c r="L29" s="627" t="s">
        <v>161</v>
      </c>
      <c r="M29" s="627" t="s">
        <v>162</v>
      </c>
      <c r="N29" s="624"/>
    </row>
    <row r="30" spans="1:14" ht="21" customHeight="1">
      <c r="A30" s="2023"/>
      <c r="B30" s="2022"/>
      <c r="C30" s="1869" t="s">
        <v>559</v>
      </c>
      <c r="D30" s="2040"/>
      <c r="E30" s="1789" t="s">
        <v>560</v>
      </c>
      <c r="F30" s="1791" t="s">
        <v>244</v>
      </c>
      <c r="G30" s="1787" t="s">
        <v>245</v>
      </c>
      <c r="H30" s="1789" t="s">
        <v>246</v>
      </c>
      <c r="I30" s="1789" t="s">
        <v>247</v>
      </c>
      <c r="J30" s="1789" t="s">
        <v>248</v>
      </c>
      <c r="K30" s="1790" t="s">
        <v>249</v>
      </c>
      <c r="L30" s="1790" t="s">
        <v>250</v>
      </c>
      <c r="M30" s="1790" t="s">
        <v>100</v>
      </c>
      <c r="N30" s="1791" t="s">
        <v>244</v>
      </c>
    </row>
    <row r="31" spans="1:14" ht="18.75" customHeight="1">
      <c r="A31" s="2024"/>
      <c r="B31" s="2022"/>
      <c r="C31" s="2041"/>
      <c r="D31" s="2040"/>
      <c r="E31" s="2042"/>
      <c r="F31" s="1791"/>
      <c r="G31" s="1787"/>
      <c r="H31" s="1789"/>
      <c r="I31" s="1789"/>
      <c r="J31" s="1789"/>
      <c r="K31" s="1790"/>
      <c r="L31" s="1790"/>
      <c r="M31" s="1790"/>
      <c r="N31" s="1791"/>
    </row>
    <row r="32" spans="1:14" ht="15.75" customHeight="1" thickBot="1">
      <c r="A32" s="2043" t="s">
        <v>561</v>
      </c>
      <c r="B32" s="2033"/>
      <c r="C32" s="2044"/>
      <c r="D32" s="2045"/>
      <c r="E32" s="2046"/>
      <c r="F32" s="630" t="s">
        <v>562</v>
      </c>
      <c r="G32" s="631"/>
      <c r="H32" s="632"/>
      <c r="I32" s="633"/>
      <c r="J32" s="633"/>
      <c r="K32" s="1568"/>
      <c r="L32" s="1568"/>
      <c r="M32" s="1568"/>
      <c r="N32" s="630" t="s">
        <v>253</v>
      </c>
    </row>
    <row r="33" spans="1:14" ht="32.25" customHeight="1">
      <c r="A33" s="1770" t="s">
        <v>262</v>
      </c>
      <c r="B33" s="2020"/>
      <c r="C33" s="2047">
        <f>F22</f>
        <v>2358645</v>
      </c>
      <c r="D33" s="2048"/>
      <c r="E33" s="646">
        <f>F24</f>
        <v>116909</v>
      </c>
      <c r="F33" s="648">
        <f t="shared" ref="F33:N33" si="10">SUM(F22,F24)</f>
        <v>2475554</v>
      </c>
      <c r="G33" s="645">
        <f t="shared" si="10"/>
        <v>93944</v>
      </c>
      <c r="H33" s="646">
        <f t="shared" si="10"/>
        <v>1987359</v>
      </c>
      <c r="I33" s="646">
        <f t="shared" si="10"/>
        <v>81736</v>
      </c>
      <c r="J33" s="646">
        <f t="shared" si="10"/>
        <v>309318</v>
      </c>
      <c r="K33" s="646">
        <f t="shared" si="10"/>
        <v>2</v>
      </c>
      <c r="L33" s="646">
        <f t="shared" si="10"/>
        <v>3195</v>
      </c>
      <c r="M33" s="646">
        <f t="shared" si="10"/>
        <v>0</v>
      </c>
      <c r="N33" s="648">
        <f t="shared" si="10"/>
        <v>2475554</v>
      </c>
    </row>
    <row r="34" spans="1:14" ht="32.25" customHeight="1" thickBot="1">
      <c r="A34" s="2032"/>
      <c r="B34" s="2033"/>
      <c r="C34" s="2049">
        <f>F22/F33</f>
        <v>0.95277461125873242</v>
      </c>
      <c r="D34" s="2050"/>
      <c r="E34" s="651">
        <f>E33/$F33</f>
        <v>4.722538874126761E-2</v>
      </c>
      <c r="F34" s="653">
        <f>F33/$F33</f>
        <v>1</v>
      </c>
      <c r="G34" s="650">
        <f>G33/$N33</f>
        <v>3.7948677346565658E-2</v>
      </c>
      <c r="H34" s="651">
        <f t="shared" ref="H34:N34" si="11">H33/$N33</f>
        <v>0.80279363730300368</v>
      </c>
      <c r="I34" s="651">
        <f t="shared" si="11"/>
        <v>3.3017255935439097E-2</v>
      </c>
      <c r="J34" s="651">
        <f t="shared" si="11"/>
        <v>0.12494900131445325</v>
      </c>
      <c r="K34" s="651">
        <f t="shared" si="11"/>
        <v>8.0789996905743118E-7</v>
      </c>
      <c r="L34" s="651">
        <f t="shared" si="11"/>
        <v>1.2906202005692462E-3</v>
      </c>
      <c r="M34" s="651">
        <f t="shared" si="11"/>
        <v>0</v>
      </c>
      <c r="N34" s="653">
        <f t="shared" si="11"/>
        <v>1</v>
      </c>
    </row>
    <row r="35" spans="1:14" ht="20.100000000000001" customHeight="1">
      <c r="B35" s="661" t="s">
        <v>263</v>
      </c>
      <c r="C35" s="613"/>
      <c r="D35" s="613"/>
      <c r="E35" s="613"/>
      <c r="F35" s="613"/>
    </row>
    <row r="36" spans="1:14" ht="16.5" customHeight="1">
      <c r="B36" s="661"/>
      <c r="C36" s="613"/>
      <c r="D36" s="613"/>
      <c r="E36" s="613"/>
      <c r="F36" s="613"/>
    </row>
  </sheetData>
  <mergeCells count="49">
    <mergeCell ref="L30:L31"/>
    <mergeCell ref="M30:M31"/>
    <mergeCell ref="N30:N31"/>
    <mergeCell ref="A31:B31"/>
    <mergeCell ref="A32:B32"/>
    <mergeCell ref="A33:B34"/>
    <mergeCell ref="C33:D33"/>
    <mergeCell ref="C34:D34"/>
    <mergeCell ref="G27:N27"/>
    <mergeCell ref="A28:B30"/>
    <mergeCell ref="C30:D31"/>
    <mergeCell ref="E30:E31"/>
    <mergeCell ref="F30:F31"/>
    <mergeCell ref="G30:G31"/>
    <mergeCell ref="H30:H31"/>
    <mergeCell ref="I30:I31"/>
    <mergeCell ref="J30:J31"/>
    <mergeCell ref="K30:K31"/>
    <mergeCell ref="A24:B25"/>
    <mergeCell ref="C24:C25"/>
    <mergeCell ref="D24:D25"/>
    <mergeCell ref="E24:E25"/>
    <mergeCell ref="F24:F25"/>
    <mergeCell ref="A27:B27"/>
    <mergeCell ref="C27:F27"/>
    <mergeCell ref="A10:A23"/>
    <mergeCell ref="B10:B11"/>
    <mergeCell ref="B12:B13"/>
    <mergeCell ref="B14:B15"/>
    <mergeCell ref="B16:B17"/>
    <mergeCell ref="B18:B19"/>
    <mergeCell ref="B20:B21"/>
    <mergeCell ref="B22:B23"/>
    <mergeCell ref="J7:J8"/>
    <mergeCell ref="K7:K8"/>
    <mergeCell ref="L7:L8"/>
    <mergeCell ref="M7:M8"/>
    <mergeCell ref="N7:N8"/>
    <mergeCell ref="A8:B9"/>
    <mergeCell ref="I2:N3"/>
    <mergeCell ref="A4:B4"/>
    <mergeCell ref="C4:F4"/>
    <mergeCell ref="G4:N4"/>
    <mergeCell ref="A5:B7"/>
    <mergeCell ref="D7:D8"/>
    <mergeCell ref="E7:E8"/>
    <mergeCell ref="G7:G8"/>
    <mergeCell ref="H7:H8"/>
    <mergeCell ref="I7:I8"/>
  </mergeCells>
  <phoneticPr fontId="3"/>
  <conditionalFormatting sqref="A1:XFD2 O27:XFD32 A35:XFD1048576 E33:XFD34 A10:XFD10 A8 A26:XFD26 B11:XFD23 A24 C24:XFD25 C3:XFD9 A3:A5 C27:N28 A27 A31 C33:C34 A33">
    <cfRule type="cellIs" dxfId="25" priority="5" operator="equal">
      <formula>0</formula>
    </cfRule>
  </conditionalFormatting>
  <conditionalFormatting sqref="F29:N29 E30">
    <cfRule type="cellIs" dxfId="24" priority="4" operator="equal">
      <formula>0</formula>
    </cfRule>
  </conditionalFormatting>
  <conditionalFormatting sqref="F32:N32 G30:N31">
    <cfRule type="cellIs" dxfId="23" priority="3" operator="equal">
      <formula>0</formula>
    </cfRule>
  </conditionalFormatting>
  <conditionalFormatting sqref="C29:C30">
    <cfRule type="cellIs" dxfId="22" priority="1" operator="equal">
      <formula>0</formula>
    </cfRule>
  </conditionalFormatting>
  <conditionalFormatting sqref="F30:F31">
    <cfRule type="cellIs" dxfId="21" priority="2" operator="equal">
      <formula>0</formula>
    </cfRule>
  </conditionalFormatting>
  <pageMargins left="0.59055118110236227" right="0.59055118110236227" top="0.78740157480314965" bottom="0.78740157480314965" header="0.51181102362204722" footer="0.39370078740157483"/>
  <pageSetup paperSize="9" scale="78" orientation="portrait" r:id="rId1"/>
  <headerFooter alignWithMargins="0"/>
  <ignoredErrors>
    <ignoredError sqref="N11:N19 G22:M22 N21:N23 N25:N26 F11:F21" formula="1"/>
    <ignoredError sqref="N20 N24" formula="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
  <sheetViews>
    <sheetView zoomScaleNormal="100" zoomScaleSheetLayoutView="100" workbookViewId="0">
      <pane xSplit="1" ySplit="6" topLeftCell="B7" activePane="bottomRight" state="frozen"/>
      <selection activeCell="I30" sqref="I30"/>
      <selection pane="topRight" activeCell="I30" sqref="I30"/>
      <selection pane="bottomLeft" activeCell="I30" sqref="I30"/>
      <selection pane="bottomRight" activeCell="H17" sqref="H17"/>
    </sheetView>
  </sheetViews>
  <sheetFormatPr defaultColWidth="9" defaultRowHeight="16.5" customHeight="1"/>
  <cols>
    <col min="1" max="1" width="18.625" style="528" customWidth="1"/>
    <col min="2" max="3" width="11" style="528" customWidth="1"/>
    <col min="4" max="7" width="11" style="444" customWidth="1"/>
    <col min="8" max="11" width="10.625" style="444" customWidth="1"/>
    <col min="12" max="12" width="1.875" style="836" customWidth="1"/>
    <col min="13" max="13" width="1.125" style="444" customWidth="1"/>
    <col min="14" max="14" width="7.625" style="444" customWidth="1"/>
    <col min="15" max="15" width="1.375" style="444" customWidth="1"/>
    <col min="16" max="16" width="3.125" style="444" customWidth="1"/>
    <col min="17" max="18" width="10.125" style="444" customWidth="1"/>
    <col min="19" max="20" width="5.5" style="444" customWidth="1"/>
    <col min="21" max="16384" width="9" style="444"/>
  </cols>
  <sheetData>
    <row r="1" spans="1:21" ht="16.5" customHeight="1">
      <c r="A1" s="835" t="s">
        <v>314</v>
      </c>
      <c r="B1" s="835"/>
      <c r="C1" s="835"/>
      <c r="U1" s="836"/>
    </row>
    <row r="2" spans="1:21" ht="9" customHeight="1">
      <c r="A2" s="442"/>
      <c r="B2" s="442"/>
      <c r="C2" s="442"/>
      <c r="U2" s="836"/>
    </row>
    <row r="3" spans="1:21" s="452" customFormat="1" ht="16.5" customHeight="1" thickBot="1">
      <c r="A3" s="447" t="s">
        <v>315</v>
      </c>
      <c r="B3" s="837"/>
      <c r="C3" s="837"/>
      <c r="K3" s="453" t="s">
        <v>198</v>
      </c>
      <c r="L3" s="450"/>
      <c r="U3" s="450"/>
    </row>
    <row r="4" spans="1:21" s="847" customFormat="1" ht="15.75" customHeight="1">
      <c r="A4" s="838"/>
      <c r="B4" s="838"/>
      <c r="C4" s="839"/>
      <c r="D4" s="840" t="s">
        <v>71</v>
      </c>
      <c r="E4" s="841"/>
      <c r="F4" s="841"/>
      <c r="G4" s="842"/>
      <c r="H4" s="843" t="s">
        <v>73</v>
      </c>
      <c r="I4" s="844" t="s">
        <v>74</v>
      </c>
      <c r="J4" s="845"/>
      <c r="K4" s="842"/>
      <c r="L4" s="846"/>
      <c r="M4" s="1813" t="s">
        <v>316</v>
      </c>
      <c r="N4" s="1814"/>
      <c r="O4" s="1815"/>
      <c r="U4" s="848"/>
    </row>
    <row r="5" spans="1:21" s="847" customFormat="1" ht="18" customHeight="1">
      <c r="A5" s="1570" t="s">
        <v>317</v>
      </c>
      <c r="B5" s="1800" t="s">
        <v>318</v>
      </c>
      <c r="C5" s="1802" t="s">
        <v>319</v>
      </c>
      <c r="D5" s="849" t="s">
        <v>320</v>
      </c>
      <c r="E5" s="850" t="s">
        <v>321</v>
      </c>
      <c r="F5" s="851"/>
      <c r="G5" s="852"/>
      <c r="H5" s="1804" t="s">
        <v>322</v>
      </c>
      <c r="I5" s="1787" t="s">
        <v>323</v>
      </c>
      <c r="J5" s="1807" t="s">
        <v>324</v>
      </c>
      <c r="K5" s="1792" t="s">
        <v>325</v>
      </c>
      <c r="L5" s="853"/>
      <c r="M5" s="1794" t="s">
        <v>326</v>
      </c>
      <c r="N5" s="1795"/>
      <c r="O5" s="1796"/>
      <c r="U5" s="848"/>
    </row>
    <row r="6" spans="1:21" s="847" customFormat="1" ht="18" customHeight="1" thickBot="1">
      <c r="A6" s="854"/>
      <c r="B6" s="1801"/>
      <c r="C6" s="1803"/>
      <c r="D6" s="855" t="s">
        <v>327</v>
      </c>
      <c r="E6" s="856" t="s">
        <v>328</v>
      </c>
      <c r="F6" s="857" t="s">
        <v>329</v>
      </c>
      <c r="G6" s="858" t="s">
        <v>214</v>
      </c>
      <c r="H6" s="1805"/>
      <c r="I6" s="1806"/>
      <c r="J6" s="1808"/>
      <c r="K6" s="1793"/>
      <c r="L6" s="853"/>
      <c r="M6" s="1797" t="s">
        <v>330</v>
      </c>
      <c r="N6" s="1798"/>
      <c r="O6" s="1799"/>
      <c r="U6" s="848"/>
    </row>
    <row r="7" spans="1:21" s="873" customFormat="1" ht="18.75" customHeight="1">
      <c r="A7" s="859" t="s">
        <v>29</v>
      </c>
      <c r="B7" s="860">
        <v>817930</v>
      </c>
      <c r="C7" s="861">
        <v>26629</v>
      </c>
      <c r="D7" s="862">
        <f t="shared" ref="D7:D42" si="0">SUM(B7:C7)</f>
        <v>844559</v>
      </c>
      <c r="E7" s="863">
        <v>0</v>
      </c>
      <c r="F7" s="864">
        <v>0</v>
      </c>
      <c r="G7" s="865">
        <f t="shared" ref="G7:G25" si="1">SUM(E7:F7)</f>
        <v>0</v>
      </c>
      <c r="H7" s="866">
        <v>0</v>
      </c>
      <c r="I7" s="867">
        <f>D7-G7+H7</f>
        <v>844559</v>
      </c>
      <c r="J7" s="864">
        <v>0</v>
      </c>
      <c r="K7" s="868">
        <f t="shared" ref="K7:K42" si="2">I7/D7*100</f>
        <v>100</v>
      </c>
      <c r="L7" s="869"/>
      <c r="M7" s="870"/>
      <c r="N7" s="871">
        <v>0.99652979351032445</v>
      </c>
      <c r="O7" s="872"/>
      <c r="P7" s="873" t="s">
        <v>331</v>
      </c>
      <c r="U7" s="874"/>
    </row>
    <row r="8" spans="1:21" s="873" customFormat="1" ht="18.75" customHeight="1">
      <c r="A8" s="875" t="s">
        <v>30</v>
      </c>
      <c r="B8" s="876">
        <v>328682</v>
      </c>
      <c r="C8" s="877">
        <v>11441</v>
      </c>
      <c r="D8" s="878">
        <f t="shared" si="0"/>
        <v>340123</v>
      </c>
      <c r="E8" s="879">
        <v>0</v>
      </c>
      <c r="F8" s="880">
        <v>0</v>
      </c>
      <c r="G8" s="881">
        <f t="shared" si="1"/>
        <v>0</v>
      </c>
      <c r="H8" s="882">
        <v>0</v>
      </c>
      <c r="I8" s="883">
        <f t="shared" ref="I8:I40" si="3">D8-G8+H8</f>
        <v>340123</v>
      </c>
      <c r="J8" s="884">
        <v>0</v>
      </c>
      <c r="K8" s="885">
        <f t="shared" si="2"/>
        <v>100</v>
      </c>
      <c r="L8" s="869"/>
      <c r="M8" s="886"/>
      <c r="N8" s="887">
        <v>0.98398421565762795</v>
      </c>
      <c r="O8" s="888"/>
      <c r="P8" s="1809" t="s">
        <v>332</v>
      </c>
      <c r="Q8" s="1810" t="s">
        <v>333</v>
      </c>
      <c r="R8" s="1810"/>
      <c r="S8" s="1811" t="s">
        <v>334</v>
      </c>
      <c r="T8" s="1571"/>
      <c r="U8" s="874"/>
    </row>
    <row r="9" spans="1:21" s="873" customFormat="1" ht="18.75" customHeight="1">
      <c r="A9" s="875" t="s">
        <v>31</v>
      </c>
      <c r="B9" s="889">
        <v>174501</v>
      </c>
      <c r="C9" s="890">
        <v>3609</v>
      </c>
      <c r="D9" s="891">
        <f t="shared" si="0"/>
        <v>178110</v>
      </c>
      <c r="E9" s="892">
        <v>0</v>
      </c>
      <c r="F9" s="884">
        <v>0</v>
      </c>
      <c r="G9" s="893">
        <f t="shared" si="1"/>
        <v>0</v>
      </c>
      <c r="H9" s="894">
        <v>0</v>
      </c>
      <c r="I9" s="883">
        <f t="shared" si="3"/>
        <v>178110</v>
      </c>
      <c r="J9" s="884">
        <v>0</v>
      </c>
      <c r="K9" s="895">
        <f t="shared" si="2"/>
        <v>100</v>
      </c>
      <c r="L9" s="869"/>
      <c r="M9" s="886"/>
      <c r="N9" s="887">
        <v>0.99909127625201943</v>
      </c>
      <c r="O9" s="888"/>
      <c r="P9" s="1809"/>
      <c r="Q9" s="1812" t="s">
        <v>335</v>
      </c>
      <c r="R9" s="1812"/>
      <c r="S9" s="1811"/>
      <c r="T9" s="1571"/>
      <c r="U9" s="874"/>
    </row>
    <row r="10" spans="1:21" s="873" customFormat="1" ht="18.75" customHeight="1">
      <c r="A10" s="875" t="s">
        <v>32</v>
      </c>
      <c r="B10" s="889">
        <v>81422</v>
      </c>
      <c r="C10" s="890">
        <v>3977</v>
      </c>
      <c r="D10" s="891">
        <f t="shared" si="0"/>
        <v>85399</v>
      </c>
      <c r="E10" s="892">
        <v>0</v>
      </c>
      <c r="F10" s="884">
        <v>0</v>
      </c>
      <c r="G10" s="893">
        <f t="shared" si="1"/>
        <v>0</v>
      </c>
      <c r="H10" s="894">
        <v>8760</v>
      </c>
      <c r="I10" s="883">
        <f>D10-G10+H10</f>
        <v>94159</v>
      </c>
      <c r="J10" s="884">
        <v>0</v>
      </c>
      <c r="K10" s="895">
        <f t="shared" si="2"/>
        <v>110.2577313551681</v>
      </c>
      <c r="L10" s="869"/>
      <c r="M10" s="886"/>
      <c r="N10" s="887">
        <v>0.99263073471807328</v>
      </c>
      <c r="O10" s="888"/>
      <c r="U10" s="874"/>
    </row>
    <row r="11" spans="1:21" s="873" customFormat="1" ht="18.75" customHeight="1" thickBot="1">
      <c r="A11" s="896" t="s">
        <v>33</v>
      </c>
      <c r="B11" s="897">
        <v>57766</v>
      </c>
      <c r="C11" s="898">
        <v>2737</v>
      </c>
      <c r="D11" s="899">
        <f t="shared" si="0"/>
        <v>60503</v>
      </c>
      <c r="E11" s="900">
        <v>0</v>
      </c>
      <c r="F11" s="901">
        <v>0</v>
      </c>
      <c r="G11" s="902">
        <f t="shared" si="1"/>
        <v>0</v>
      </c>
      <c r="H11" s="903">
        <v>13994</v>
      </c>
      <c r="I11" s="904">
        <f>D11-G11+H11</f>
        <v>74497</v>
      </c>
      <c r="J11" s="901">
        <v>0</v>
      </c>
      <c r="K11" s="905">
        <f t="shared" si="2"/>
        <v>123.12943159843313</v>
      </c>
      <c r="L11" s="869"/>
      <c r="M11" s="906"/>
      <c r="N11" s="907">
        <v>0.98508604829124535</v>
      </c>
      <c r="O11" s="908"/>
      <c r="U11" s="874"/>
    </row>
    <row r="12" spans="1:21" s="873" customFormat="1" ht="18.75" customHeight="1">
      <c r="A12" s="859" t="s">
        <v>34</v>
      </c>
      <c r="B12" s="860">
        <v>22229</v>
      </c>
      <c r="C12" s="909">
        <v>5008</v>
      </c>
      <c r="D12" s="910">
        <f t="shared" si="0"/>
        <v>27237</v>
      </c>
      <c r="E12" s="911">
        <v>0</v>
      </c>
      <c r="F12" s="912">
        <v>4862</v>
      </c>
      <c r="G12" s="913">
        <f t="shared" si="1"/>
        <v>4862</v>
      </c>
      <c r="H12" s="914">
        <v>0</v>
      </c>
      <c r="I12" s="867">
        <f t="shared" si="3"/>
        <v>22375</v>
      </c>
      <c r="J12" s="912">
        <v>0</v>
      </c>
      <c r="K12" s="915">
        <f t="shared" si="2"/>
        <v>82.149282226383221</v>
      </c>
      <c r="L12" s="869"/>
      <c r="M12" s="916"/>
      <c r="N12" s="917">
        <v>1</v>
      </c>
      <c r="O12" s="918"/>
      <c r="U12" s="874"/>
    </row>
    <row r="13" spans="1:21" s="873" customFormat="1" ht="18.75" customHeight="1">
      <c r="A13" s="875" t="s">
        <v>35</v>
      </c>
      <c r="B13" s="889">
        <v>87354</v>
      </c>
      <c r="C13" s="890">
        <v>8697</v>
      </c>
      <c r="D13" s="891">
        <f t="shared" si="0"/>
        <v>96051</v>
      </c>
      <c r="E13" s="892">
        <v>644</v>
      </c>
      <c r="F13" s="884">
        <v>0</v>
      </c>
      <c r="G13" s="893">
        <f t="shared" si="1"/>
        <v>644</v>
      </c>
      <c r="H13" s="894">
        <v>0</v>
      </c>
      <c r="I13" s="883">
        <f t="shared" si="3"/>
        <v>95407</v>
      </c>
      <c r="J13" s="884">
        <v>0</v>
      </c>
      <c r="K13" s="895">
        <f t="shared" si="2"/>
        <v>99.329522857648541</v>
      </c>
      <c r="L13" s="869"/>
      <c r="M13" s="886"/>
      <c r="N13" s="887">
        <v>0.98179532259383429</v>
      </c>
      <c r="O13" s="888"/>
      <c r="U13" s="874"/>
    </row>
    <row r="14" spans="1:21" s="873" customFormat="1" ht="18.75" customHeight="1">
      <c r="A14" s="875" t="s">
        <v>36</v>
      </c>
      <c r="B14" s="889">
        <v>47865</v>
      </c>
      <c r="C14" s="890">
        <v>2610</v>
      </c>
      <c r="D14" s="891">
        <f t="shared" si="0"/>
        <v>50475</v>
      </c>
      <c r="E14" s="892">
        <v>0</v>
      </c>
      <c r="F14" s="884">
        <v>2148</v>
      </c>
      <c r="G14" s="893">
        <f t="shared" si="1"/>
        <v>2148</v>
      </c>
      <c r="H14" s="894">
        <v>0</v>
      </c>
      <c r="I14" s="883">
        <f t="shared" si="3"/>
        <v>48327</v>
      </c>
      <c r="J14" s="884">
        <v>0</v>
      </c>
      <c r="K14" s="895">
        <f t="shared" si="2"/>
        <v>95.7444279346211</v>
      </c>
      <c r="L14" s="869"/>
      <c r="M14" s="886"/>
      <c r="N14" s="887">
        <v>0.99254729224839733</v>
      </c>
      <c r="O14" s="888"/>
      <c r="U14" s="874"/>
    </row>
    <row r="15" spans="1:21" s="873" customFormat="1" ht="18.75" customHeight="1">
      <c r="A15" s="875" t="s">
        <v>37</v>
      </c>
      <c r="B15" s="889">
        <v>43601</v>
      </c>
      <c r="C15" s="890">
        <v>4297</v>
      </c>
      <c r="D15" s="891">
        <f t="shared" si="0"/>
        <v>47898</v>
      </c>
      <c r="E15" s="892">
        <v>0</v>
      </c>
      <c r="F15" s="884">
        <v>0</v>
      </c>
      <c r="G15" s="893">
        <f t="shared" si="1"/>
        <v>0</v>
      </c>
      <c r="H15" s="894">
        <v>10436</v>
      </c>
      <c r="I15" s="883">
        <f t="shared" si="3"/>
        <v>58334</v>
      </c>
      <c r="J15" s="884">
        <v>0</v>
      </c>
      <c r="K15" s="895">
        <f t="shared" si="2"/>
        <v>121.78796609461773</v>
      </c>
      <c r="L15" s="869"/>
      <c r="M15" s="886"/>
      <c r="N15" s="887">
        <v>0.9986864327265903</v>
      </c>
      <c r="O15" s="888"/>
      <c r="U15" s="874"/>
    </row>
    <row r="16" spans="1:21" s="873" customFormat="1" ht="18.75" customHeight="1" thickBot="1">
      <c r="A16" s="896" t="s">
        <v>38</v>
      </c>
      <c r="B16" s="897">
        <v>9782</v>
      </c>
      <c r="C16" s="898">
        <v>864</v>
      </c>
      <c r="D16" s="899">
        <f t="shared" si="0"/>
        <v>10646</v>
      </c>
      <c r="E16" s="900">
        <v>0</v>
      </c>
      <c r="F16" s="901">
        <v>0</v>
      </c>
      <c r="G16" s="902">
        <f t="shared" si="1"/>
        <v>0</v>
      </c>
      <c r="H16" s="903">
        <v>5572</v>
      </c>
      <c r="I16" s="904">
        <f t="shared" si="3"/>
        <v>16218</v>
      </c>
      <c r="J16" s="901">
        <v>0</v>
      </c>
      <c r="K16" s="905">
        <f t="shared" si="2"/>
        <v>152.33890663159872</v>
      </c>
      <c r="L16" s="869"/>
      <c r="M16" s="906"/>
      <c r="N16" s="907">
        <v>1</v>
      </c>
      <c r="O16" s="908"/>
      <c r="U16" s="874"/>
    </row>
    <row r="17" spans="1:21" s="873" customFormat="1" ht="18.75" customHeight="1">
      <c r="A17" s="859" t="s">
        <v>39</v>
      </c>
      <c r="B17" s="860">
        <v>8425</v>
      </c>
      <c r="C17" s="909">
        <v>335</v>
      </c>
      <c r="D17" s="910">
        <f t="shared" si="0"/>
        <v>8760</v>
      </c>
      <c r="E17" s="911">
        <v>8760</v>
      </c>
      <c r="F17" s="912">
        <v>0</v>
      </c>
      <c r="G17" s="913">
        <f t="shared" si="1"/>
        <v>8760</v>
      </c>
      <c r="H17" s="914">
        <v>0</v>
      </c>
      <c r="I17" s="867">
        <f t="shared" si="3"/>
        <v>0</v>
      </c>
      <c r="J17" s="912">
        <v>0</v>
      </c>
      <c r="K17" s="915">
        <f>I17/D17*100</f>
        <v>0</v>
      </c>
      <c r="L17" s="869"/>
      <c r="M17" s="919"/>
      <c r="N17" s="920">
        <v>0.8825307273826315</v>
      </c>
      <c r="O17" s="921"/>
      <c r="U17" s="874"/>
    </row>
    <row r="18" spans="1:21" s="873" customFormat="1" ht="18.75" customHeight="1">
      <c r="A18" s="875" t="s">
        <v>40</v>
      </c>
      <c r="B18" s="889">
        <v>33248</v>
      </c>
      <c r="C18" s="890">
        <v>520</v>
      </c>
      <c r="D18" s="891">
        <f t="shared" si="0"/>
        <v>33768</v>
      </c>
      <c r="E18" s="892">
        <v>0</v>
      </c>
      <c r="F18" s="884">
        <v>0</v>
      </c>
      <c r="G18" s="893">
        <f t="shared" si="1"/>
        <v>0</v>
      </c>
      <c r="H18" s="894">
        <v>0</v>
      </c>
      <c r="I18" s="883">
        <f t="shared" si="3"/>
        <v>33768</v>
      </c>
      <c r="J18" s="884">
        <v>33768</v>
      </c>
      <c r="K18" s="895">
        <f t="shared" si="2"/>
        <v>100</v>
      </c>
      <c r="L18" s="869"/>
      <c r="M18" s="886"/>
      <c r="N18" s="887">
        <v>0.98471946809751543</v>
      </c>
      <c r="O18" s="888"/>
      <c r="U18" s="874"/>
    </row>
    <row r="19" spans="1:21" s="873" customFormat="1" ht="18.75" customHeight="1">
      <c r="A19" s="875" t="s">
        <v>41</v>
      </c>
      <c r="B19" s="889">
        <v>48782</v>
      </c>
      <c r="C19" s="890">
        <v>1515</v>
      </c>
      <c r="D19" s="891">
        <f t="shared" si="0"/>
        <v>50297</v>
      </c>
      <c r="E19" s="892">
        <v>0</v>
      </c>
      <c r="F19" s="884">
        <v>122</v>
      </c>
      <c r="G19" s="893">
        <f t="shared" si="1"/>
        <v>122</v>
      </c>
      <c r="H19" s="894">
        <v>9553</v>
      </c>
      <c r="I19" s="883">
        <f t="shared" si="3"/>
        <v>59728</v>
      </c>
      <c r="J19" s="884">
        <v>0</v>
      </c>
      <c r="K19" s="895">
        <f t="shared" si="2"/>
        <v>118.75062130942204</v>
      </c>
      <c r="L19" s="869"/>
      <c r="M19" s="886"/>
      <c r="N19" s="887">
        <v>1</v>
      </c>
      <c r="O19" s="888"/>
      <c r="U19" s="874"/>
    </row>
    <row r="20" spans="1:21" s="873" customFormat="1" ht="18.75" customHeight="1">
      <c r="A20" s="875" t="s">
        <v>42</v>
      </c>
      <c r="B20" s="889">
        <v>51727</v>
      </c>
      <c r="C20" s="890">
        <v>1153</v>
      </c>
      <c r="D20" s="891">
        <f t="shared" si="0"/>
        <v>52880</v>
      </c>
      <c r="E20" s="892">
        <v>0</v>
      </c>
      <c r="F20" s="884">
        <v>0</v>
      </c>
      <c r="G20" s="893">
        <f t="shared" si="1"/>
        <v>0</v>
      </c>
      <c r="H20" s="894">
        <v>0</v>
      </c>
      <c r="I20" s="883">
        <f t="shared" si="3"/>
        <v>52880</v>
      </c>
      <c r="J20" s="884">
        <v>0</v>
      </c>
      <c r="K20" s="895">
        <f t="shared" si="2"/>
        <v>100</v>
      </c>
      <c r="L20" s="869"/>
      <c r="M20" s="886"/>
      <c r="N20" s="887">
        <v>0.99565061851593828</v>
      </c>
      <c r="O20" s="888"/>
      <c r="U20" s="874"/>
    </row>
    <row r="21" spans="1:21" s="873" customFormat="1" ht="18.75" customHeight="1" thickBot="1">
      <c r="A21" s="896" t="s">
        <v>43</v>
      </c>
      <c r="B21" s="897">
        <v>22721</v>
      </c>
      <c r="C21" s="898">
        <v>277</v>
      </c>
      <c r="D21" s="899">
        <f t="shared" si="0"/>
        <v>22998</v>
      </c>
      <c r="E21" s="900">
        <v>0</v>
      </c>
      <c r="F21" s="901">
        <v>0</v>
      </c>
      <c r="G21" s="902">
        <f t="shared" si="1"/>
        <v>0</v>
      </c>
      <c r="H21" s="903">
        <v>0</v>
      </c>
      <c r="I21" s="922">
        <f t="shared" si="3"/>
        <v>22998</v>
      </c>
      <c r="J21" s="901">
        <v>22998</v>
      </c>
      <c r="K21" s="905">
        <f t="shared" si="2"/>
        <v>100</v>
      </c>
      <c r="L21" s="869"/>
      <c r="M21" s="906"/>
      <c r="N21" s="907">
        <v>0.98775930936734957</v>
      </c>
      <c r="O21" s="908"/>
      <c r="U21" s="874"/>
    </row>
    <row r="22" spans="1:21" s="873" customFormat="1" ht="18.75" customHeight="1">
      <c r="A22" s="859" t="s">
        <v>44</v>
      </c>
      <c r="B22" s="860">
        <v>25347</v>
      </c>
      <c r="C22" s="909">
        <v>1052</v>
      </c>
      <c r="D22" s="910">
        <f t="shared" si="0"/>
        <v>26399</v>
      </c>
      <c r="E22" s="911">
        <v>0</v>
      </c>
      <c r="F22" s="912">
        <v>0</v>
      </c>
      <c r="G22" s="913">
        <f t="shared" si="1"/>
        <v>0</v>
      </c>
      <c r="H22" s="914">
        <v>0</v>
      </c>
      <c r="I22" s="923">
        <f t="shared" si="3"/>
        <v>26399</v>
      </c>
      <c r="J22" s="912">
        <v>26399</v>
      </c>
      <c r="K22" s="915">
        <f t="shared" si="2"/>
        <v>100</v>
      </c>
      <c r="L22" s="869"/>
      <c r="M22" s="919"/>
      <c r="N22" s="920">
        <v>1</v>
      </c>
      <c r="O22" s="921"/>
      <c r="U22" s="874"/>
    </row>
    <row r="23" spans="1:21" s="873" customFormat="1" ht="18.75" customHeight="1">
      <c r="A23" s="875" t="s">
        <v>45</v>
      </c>
      <c r="B23" s="889">
        <v>23745</v>
      </c>
      <c r="C23" s="890">
        <v>583</v>
      </c>
      <c r="D23" s="891">
        <f t="shared" si="0"/>
        <v>24328</v>
      </c>
      <c r="E23" s="892">
        <v>0</v>
      </c>
      <c r="F23" s="884">
        <v>0</v>
      </c>
      <c r="G23" s="893">
        <f t="shared" si="1"/>
        <v>0</v>
      </c>
      <c r="H23" s="894">
        <v>0</v>
      </c>
      <c r="I23" s="883">
        <f t="shared" si="3"/>
        <v>24328</v>
      </c>
      <c r="J23" s="884">
        <v>24328</v>
      </c>
      <c r="K23" s="895">
        <f t="shared" si="2"/>
        <v>100</v>
      </c>
      <c r="L23" s="869"/>
      <c r="M23" s="886"/>
      <c r="N23" s="887">
        <v>1</v>
      </c>
      <c r="O23" s="888"/>
      <c r="U23" s="874"/>
    </row>
    <row r="24" spans="1:21" s="873" customFormat="1" ht="18.75" customHeight="1">
      <c r="A24" s="875" t="s">
        <v>46</v>
      </c>
      <c r="B24" s="889">
        <v>9040</v>
      </c>
      <c r="C24" s="890">
        <v>238</v>
      </c>
      <c r="D24" s="891">
        <f t="shared" si="0"/>
        <v>9278</v>
      </c>
      <c r="E24" s="892">
        <v>0</v>
      </c>
      <c r="F24" s="884">
        <v>192</v>
      </c>
      <c r="G24" s="893">
        <f t="shared" si="1"/>
        <v>192</v>
      </c>
      <c r="H24" s="894">
        <v>0</v>
      </c>
      <c r="I24" s="883">
        <f t="shared" si="3"/>
        <v>9086</v>
      </c>
      <c r="J24" s="884">
        <v>0</v>
      </c>
      <c r="K24" s="895">
        <f t="shared" si="2"/>
        <v>97.930588488898479</v>
      </c>
      <c r="L24" s="869"/>
      <c r="M24" s="886"/>
      <c r="N24" s="887">
        <v>0.9842987481434331</v>
      </c>
      <c r="O24" s="888"/>
      <c r="U24" s="874"/>
    </row>
    <row r="25" spans="1:21" s="873" customFormat="1" ht="18.75" customHeight="1" thickBot="1">
      <c r="A25" s="924" t="s">
        <v>47</v>
      </c>
      <c r="B25" s="925">
        <v>16964</v>
      </c>
      <c r="C25" s="926">
        <v>624</v>
      </c>
      <c r="D25" s="891">
        <f t="shared" si="0"/>
        <v>17588</v>
      </c>
      <c r="E25" s="927">
        <v>0</v>
      </c>
      <c r="F25" s="928">
        <v>0</v>
      </c>
      <c r="G25" s="929">
        <f t="shared" si="1"/>
        <v>0</v>
      </c>
      <c r="H25" s="930">
        <v>0</v>
      </c>
      <c r="I25" s="922">
        <f t="shared" si="3"/>
        <v>17588</v>
      </c>
      <c r="J25" s="928">
        <v>17588</v>
      </c>
      <c r="K25" s="895">
        <f t="shared" si="2"/>
        <v>100</v>
      </c>
      <c r="L25" s="869"/>
      <c r="M25" s="931"/>
      <c r="N25" s="932">
        <v>1</v>
      </c>
      <c r="O25" s="933"/>
      <c r="U25" s="874"/>
    </row>
    <row r="26" spans="1:21" s="873" customFormat="1" ht="18.75" customHeight="1" thickBot="1">
      <c r="A26" s="934" t="s">
        <v>48</v>
      </c>
      <c r="B26" s="935">
        <f>SUM(B7:B25)</f>
        <v>1911131</v>
      </c>
      <c r="C26" s="936">
        <f>SUM(C7:C25)</f>
        <v>76166</v>
      </c>
      <c r="D26" s="937">
        <f t="shared" si="0"/>
        <v>1987297</v>
      </c>
      <c r="E26" s="938">
        <f>SUM(E7:E25)</f>
        <v>9404</v>
      </c>
      <c r="F26" s="939">
        <f>SUM(F7:F25)</f>
        <v>7324</v>
      </c>
      <c r="G26" s="940">
        <f>SUM(G7:G25)</f>
        <v>16728</v>
      </c>
      <c r="H26" s="941">
        <f>SUM(H7:H25)</f>
        <v>48315</v>
      </c>
      <c r="I26" s="942">
        <f>SUM(I7:I25)</f>
        <v>2018884</v>
      </c>
      <c r="J26" s="939">
        <v>125081</v>
      </c>
      <c r="K26" s="943">
        <f t="shared" si="2"/>
        <v>101.58944536221813</v>
      </c>
      <c r="L26" s="869"/>
      <c r="M26" s="944"/>
      <c r="N26" s="945">
        <v>0.99262460771713978</v>
      </c>
      <c r="O26" s="946"/>
      <c r="U26" s="874"/>
    </row>
    <row r="27" spans="1:21" s="873" customFormat="1" ht="18.75" customHeight="1">
      <c r="A27" s="859" t="s">
        <v>49</v>
      </c>
      <c r="B27" s="860">
        <v>5751</v>
      </c>
      <c r="C27" s="909">
        <v>112</v>
      </c>
      <c r="D27" s="891">
        <f t="shared" si="0"/>
        <v>5863</v>
      </c>
      <c r="E27" s="911">
        <v>5562</v>
      </c>
      <c r="F27" s="912">
        <v>301</v>
      </c>
      <c r="G27" s="913">
        <f t="shared" ref="G27:G40" si="4">SUM(E27:F27)</f>
        <v>5863</v>
      </c>
      <c r="H27" s="914">
        <v>0</v>
      </c>
      <c r="I27" s="947">
        <f t="shared" si="3"/>
        <v>0</v>
      </c>
      <c r="J27" s="884">
        <v>0</v>
      </c>
      <c r="K27" s="915">
        <f t="shared" si="2"/>
        <v>0</v>
      </c>
      <c r="L27" s="869"/>
      <c r="M27" s="919"/>
      <c r="N27" s="920">
        <v>0.99575407608695654</v>
      </c>
      <c r="O27" s="921"/>
      <c r="U27" s="874"/>
    </row>
    <row r="28" spans="1:21" s="873" customFormat="1" ht="18.75" customHeight="1">
      <c r="A28" s="875" t="s">
        <v>50</v>
      </c>
      <c r="B28" s="889">
        <v>9620</v>
      </c>
      <c r="C28" s="890">
        <v>821</v>
      </c>
      <c r="D28" s="891">
        <f t="shared" si="0"/>
        <v>10441</v>
      </c>
      <c r="E28" s="892">
        <v>10441</v>
      </c>
      <c r="F28" s="884">
        <v>0</v>
      </c>
      <c r="G28" s="893">
        <f t="shared" si="4"/>
        <v>10441</v>
      </c>
      <c r="H28" s="894">
        <v>0</v>
      </c>
      <c r="I28" s="948">
        <f t="shared" si="3"/>
        <v>0</v>
      </c>
      <c r="J28" s="884">
        <v>0</v>
      </c>
      <c r="K28" s="895">
        <f t="shared" si="2"/>
        <v>0</v>
      </c>
      <c r="L28" s="869"/>
      <c r="M28" s="886"/>
      <c r="N28" s="887">
        <v>1</v>
      </c>
      <c r="O28" s="888"/>
      <c r="U28" s="874"/>
    </row>
    <row r="29" spans="1:21" s="873" customFormat="1" ht="18.75" customHeight="1">
      <c r="A29" s="875" t="s">
        <v>51</v>
      </c>
      <c r="B29" s="889">
        <v>7184</v>
      </c>
      <c r="C29" s="890">
        <v>517</v>
      </c>
      <c r="D29" s="891">
        <f t="shared" si="0"/>
        <v>7701</v>
      </c>
      <c r="E29" s="892">
        <v>7701</v>
      </c>
      <c r="F29" s="884">
        <v>0</v>
      </c>
      <c r="G29" s="893">
        <f t="shared" si="4"/>
        <v>7701</v>
      </c>
      <c r="H29" s="894">
        <v>0</v>
      </c>
      <c r="I29" s="948">
        <f t="shared" si="3"/>
        <v>0</v>
      </c>
      <c r="J29" s="884">
        <v>0</v>
      </c>
      <c r="K29" s="895">
        <f t="shared" si="2"/>
        <v>0</v>
      </c>
      <c r="L29" s="869"/>
      <c r="M29" s="886"/>
      <c r="N29" s="887">
        <v>0.98616980407222432</v>
      </c>
      <c r="O29" s="888"/>
      <c r="U29" s="874"/>
    </row>
    <row r="30" spans="1:21" s="873" customFormat="1" ht="18.75" customHeight="1" thickBot="1">
      <c r="A30" s="896" t="s">
        <v>52</v>
      </c>
      <c r="B30" s="897">
        <v>5022</v>
      </c>
      <c r="C30" s="898">
        <v>499</v>
      </c>
      <c r="D30" s="949">
        <f t="shared" si="0"/>
        <v>5521</v>
      </c>
      <c r="E30" s="927">
        <v>5521</v>
      </c>
      <c r="F30" s="928">
        <v>0</v>
      </c>
      <c r="G30" s="929">
        <f t="shared" si="4"/>
        <v>5521</v>
      </c>
      <c r="H30" s="930">
        <v>0</v>
      </c>
      <c r="I30" s="950">
        <f>D30-G30+H30</f>
        <v>0</v>
      </c>
      <c r="J30" s="928">
        <v>0</v>
      </c>
      <c r="K30" s="951">
        <f t="shared" si="2"/>
        <v>0</v>
      </c>
      <c r="L30" s="869"/>
      <c r="M30" s="906"/>
      <c r="N30" s="907">
        <v>0.98554087825776504</v>
      </c>
      <c r="O30" s="908"/>
      <c r="U30" s="874"/>
    </row>
    <row r="31" spans="1:21" s="873" customFormat="1" ht="18.75" customHeight="1">
      <c r="A31" s="859" t="s">
        <v>53</v>
      </c>
      <c r="B31" s="860">
        <v>2478</v>
      </c>
      <c r="C31" s="909">
        <v>4</v>
      </c>
      <c r="D31" s="862">
        <f t="shared" si="0"/>
        <v>2482</v>
      </c>
      <c r="E31" s="863">
        <v>0</v>
      </c>
      <c r="F31" s="864">
        <v>0</v>
      </c>
      <c r="G31" s="865">
        <f t="shared" si="4"/>
        <v>0</v>
      </c>
      <c r="H31" s="866">
        <v>0</v>
      </c>
      <c r="I31" s="952">
        <f>D31-G31+H31</f>
        <v>2482</v>
      </c>
      <c r="J31" s="864">
        <v>2482</v>
      </c>
      <c r="K31" s="868">
        <f t="shared" si="2"/>
        <v>100</v>
      </c>
      <c r="L31" s="869"/>
      <c r="M31" s="919"/>
      <c r="N31" s="920">
        <v>0.99121405750798719</v>
      </c>
      <c r="O31" s="921"/>
      <c r="U31" s="874"/>
    </row>
    <row r="32" spans="1:21" s="873" customFormat="1" ht="18.75" customHeight="1">
      <c r="A32" s="875" t="s">
        <v>54</v>
      </c>
      <c r="B32" s="889">
        <v>4016</v>
      </c>
      <c r="C32" s="890">
        <v>7</v>
      </c>
      <c r="D32" s="891">
        <f t="shared" si="0"/>
        <v>4023</v>
      </c>
      <c r="E32" s="892">
        <v>0</v>
      </c>
      <c r="F32" s="884">
        <v>0</v>
      </c>
      <c r="G32" s="893">
        <f t="shared" si="4"/>
        <v>0</v>
      </c>
      <c r="H32" s="894">
        <v>0</v>
      </c>
      <c r="I32" s="948">
        <f>D32-G32+H32</f>
        <v>4023</v>
      </c>
      <c r="J32" s="884">
        <v>4023</v>
      </c>
      <c r="K32" s="895">
        <f t="shared" si="2"/>
        <v>100</v>
      </c>
      <c r="L32" s="869"/>
      <c r="M32" s="886"/>
      <c r="N32" s="887">
        <v>0.98966789667896682</v>
      </c>
      <c r="O32" s="888"/>
      <c r="U32" s="874"/>
    </row>
    <row r="33" spans="1:21" s="873" customFormat="1" ht="18.75" customHeight="1">
      <c r="A33" s="875" t="s">
        <v>55</v>
      </c>
      <c r="B33" s="889">
        <v>2416</v>
      </c>
      <c r="C33" s="890">
        <v>5</v>
      </c>
      <c r="D33" s="891">
        <f t="shared" si="0"/>
        <v>2421</v>
      </c>
      <c r="E33" s="892">
        <v>0</v>
      </c>
      <c r="F33" s="884">
        <v>0</v>
      </c>
      <c r="G33" s="893">
        <f t="shared" si="4"/>
        <v>0</v>
      </c>
      <c r="H33" s="894">
        <v>0</v>
      </c>
      <c r="I33" s="948">
        <f>D33-G33+H33</f>
        <v>2421</v>
      </c>
      <c r="J33" s="884">
        <v>2421</v>
      </c>
      <c r="K33" s="895">
        <f t="shared" si="2"/>
        <v>100</v>
      </c>
      <c r="L33" s="869"/>
      <c r="M33" s="886"/>
      <c r="N33" s="887">
        <v>0.98897058823529416</v>
      </c>
      <c r="O33" s="888"/>
      <c r="U33" s="874"/>
    </row>
    <row r="34" spans="1:21" s="873" customFormat="1" ht="18.75" customHeight="1">
      <c r="A34" s="875" t="s">
        <v>56</v>
      </c>
      <c r="B34" s="889">
        <v>2694</v>
      </c>
      <c r="C34" s="890">
        <v>14</v>
      </c>
      <c r="D34" s="891">
        <f t="shared" si="0"/>
        <v>2708</v>
      </c>
      <c r="E34" s="892">
        <v>0</v>
      </c>
      <c r="F34" s="884">
        <v>0</v>
      </c>
      <c r="G34" s="893">
        <f t="shared" si="4"/>
        <v>0</v>
      </c>
      <c r="H34" s="894">
        <v>0</v>
      </c>
      <c r="I34" s="948">
        <f t="shared" si="3"/>
        <v>2708</v>
      </c>
      <c r="J34" s="884">
        <v>2708</v>
      </c>
      <c r="K34" s="895">
        <f t="shared" si="2"/>
        <v>100</v>
      </c>
      <c r="L34" s="869"/>
      <c r="M34" s="886"/>
      <c r="N34" s="887">
        <v>0.97832369942196529</v>
      </c>
      <c r="O34" s="888"/>
      <c r="U34" s="874"/>
    </row>
    <row r="35" spans="1:21" s="873" customFormat="1" ht="18.75" customHeight="1" thickBot="1">
      <c r="A35" s="896" t="s">
        <v>57</v>
      </c>
      <c r="B35" s="897">
        <v>3787</v>
      </c>
      <c r="C35" s="898">
        <v>14</v>
      </c>
      <c r="D35" s="899">
        <f t="shared" si="0"/>
        <v>3801</v>
      </c>
      <c r="E35" s="900">
        <v>0</v>
      </c>
      <c r="F35" s="901">
        <v>0</v>
      </c>
      <c r="G35" s="902">
        <f t="shared" si="4"/>
        <v>0</v>
      </c>
      <c r="H35" s="903">
        <v>0</v>
      </c>
      <c r="I35" s="953">
        <f t="shared" si="3"/>
        <v>3801</v>
      </c>
      <c r="J35" s="901">
        <v>3801</v>
      </c>
      <c r="K35" s="905">
        <f t="shared" si="2"/>
        <v>100</v>
      </c>
      <c r="L35" s="869"/>
      <c r="M35" s="906"/>
      <c r="N35" s="907">
        <v>0.98522550544323484</v>
      </c>
      <c r="O35" s="908"/>
      <c r="U35" s="874"/>
    </row>
    <row r="36" spans="1:21" s="873" customFormat="1" ht="18.75" customHeight="1">
      <c r="A36" s="859" t="s">
        <v>58</v>
      </c>
      <c r="B36" s="860">
        <v>11167</v>
      </c>
      <c r="C36" s="909">
        <v>1399</v>
      </c>
      <c r="D36" s="910">
        <f t="shared" si="0"/>
        <v>12566</v>
      </c>
      <c r="E36" s="911">
        <v>0</v>
      </c>
      <c r="F36" s="912">
        <v>0</v>
      </c>
      <c r="G36" s="913">
        <f t="shared" si="4"/>
        <v>0</v>
      </c>
      <c r="H36" s="914">
        <v>0</v>
      </c>
      <c r="I36" s="947">
        <f>D36-G36+H36</f>
        <v>12566</v>
      </c>
      <c r="J36" s="912">
        <v>0</v>
      </c>
      <c r="K36" s="915">
        <f t="shared" si="2"/>
        <v>100</v>
      </c>
      <c r="L36" s="869"/>
      <c r="M36" s="919"/>
      <c r="N36" s="920">
        <v>1</v>
      </c>
      <c r="O36" s="921"/>
      <c r="U36" s="874"/>
    </row>
    <row r="37" spans="1:21" s="873" customFormat="1" ht="18.75" customHeight="1">
      <c r="A37" s="875" t="s">
        <v>59</v>
      </c>
      <c r="B37" s="889">
        <v>2311</v>
      </c>
      <c r="C37" s="890">
        <v>7</v>
      </c>
      <c r="D37" s="891">
        <f t="shared" si="0"/>
        <v>2318</v>
      </c>
      <c r="E37" s="892">
        <v>0</v>
      </c>
      <c r="F37" s="884">
        <v>0</v>
      </c>
      <c r="G37" s="893">
        <f t="shared" si="4"/>
        <v>0</v>
      </c>
      <c r="H37" s="894">
        <v>0</v>
      </c>
      <c r="I37" s="948">
        <f t="shared" si="3"/>
        <v>2318</v>
      </c>
      <c r="J37" s="884">
        <v>2318</v>
      </c>
      <c r="K37" s="895">
        <f t="shared" si="2"/>
        <v>100</v>
      </c>
      <c r="L37" s="869"/>
      <c r="M37" s="886"/>
      <c r="N37" s="887">
        <v>0.98975234842015369</v>
      </c>
      <c r="O37" s="888"/>
      <c r="U37" s="874"/>
    </row>
    <row r="38" spans="1:21" s="873" customFormat="1" ht="18.75" customHeight="1">
      <c r="A38" s="875" t="s">
        <v>60</v>
      </c>
      <c r="B38" s="889">
        <v>10752</v>
      </c>
      <c r="C38" s="890">
        <v>23</v>
      </c>
      <c r="D38" s="891">
        <f t="shared" si="0"/>
        <v>10775</v>
      </c>
      <c r="E38" s="892">
        <v>0</v>
      </c>
      <c r="F38" s="884">
        <v>0</v>
      </c>
      <c r="G38" s="893">
        <f t="shared" si="4"/>
        <v>0</v>
      </c>
      <c r="H38" s="894">
        <v>0</v>
      </c>
      <c r="I38" s="948">
        <f>D38-G38+H38</f>
        <v>10775</v>
      </c>
      <c r="J38" s="884">
        <v>10775</v>
      </c>
      <c r="K38" s="895">
        <f t="shared" si="2"/>
        <v>100</v>
      </c>
      <c r="L38" s="869"/>
      <c r="M38" s="886"/>
      <c r="N38" s="887">
        <v>0.99153400202447772</v>
      </c>
      <c r="O38" s="888"/>
      <c r="U38" s="874"/>
    </row>
    <row r="39" spans="1:21" s="873" customFormat="1" ht="18.75" customHeight="1">
      <c r="A39" s="875" t="s">
        <v>61</v>
      </c>
      <c r="B39" s="889">
        <v>8409</v>
      </c>
      <c r="C39" s="890">
        <v>553</v>
      </c>
      <c r="D39" s="891">
        <f t="shared" si="0"/>
        <v>8962</v>
      </c>
      <c r="E39" s="892">
        <v>8938</v>
      </c>
      <c r="F39" s="884">
        <v>24</v>
      </c>
      <c r="G39" s="893">
        <f t="shared" si="4"/>
        <v>8962</v>
      </c>
      <c r="H39" s="894">
        <v>0</v>
      </c>
      <c r="I39" s="948">
        <f t="shared" si="3"/>
        <v>0</v>
      </c>
      <c r="J39" s="884">
        <v>0</v>
      </c>
      <c r="K39" s="895">
        <f t="shared" si="2"/>
        <v>0</v>
      </c>
      <c r="L39" s="869"/>
      <c r="M39" s="886"/>
      <c r="N39" s="887">
        <v>0.97817070508622572</v>
      </c>
      <c r="O39" s="888"/>
      <c r="U39" s="874"/>
    </row>
    <row r="40" spans="1:21" s="873" customFormat="1" ht="18.75" customHeight="1" thickBot="1">
      <c r="A40" s="896" t="s">
        <v>62</v>
      </c>
      <c r="B40" s="897">
        <v>621</v>
      </c>
      <c r="C40" s="898">
        <v>47</v>
      </c>
      <c r="D40" s="899">
        <f t="shared" si="0"/>
        <v>668</v>
      </c>
      <c r="E40" s="900">
        <v>668</v>
      </c>
      <c r="F40" s="901">
        <v>0</v>
      </c>
      <c r="G40" s="902">
        <f t="shared" si="4"/>
        <v>668</v>
      </c>
      <c r="H40" s="903">
        <v>0</v>
      </c>
      <c r="I40" s="953">
        <f t="shared" si="3"/>
        <v>0</v>
      </c>
      <c r="J40" s="901">
        <v>0</v>
      </c>
      <c r="K40" s="905">
        <f t="shared" si="2"/>
        <v>0</v>
      </c>
      <c r="L40" s="869"/>
      <c r="M40" s="906"/>
      <c r="N40" s="907">
        <v>1</v>
      </c>
      <c r="O40" s="908"/>
      <c r="U40" s="874"/>
    </row>
    <row r="41" spans="1:21" s="873" customFormat="1" ht="18.75" customHeight="1" thickBot="1">
      <c r="A41" s="934" t="s">
        <v>83</v>
      </c>
      <c r="B41" s="935">
        <v>76228</v>
      </c>
      <c r="C41" s="936">
        <v>4022</v>
      </c>
      <c r="D41" s="937">
        <f t="shared" si="0"/>
        <v>80250</v>
      </c>
      <c r="E41" s="954">
        <f>SUM(E27:E40)</f>
        <v>38831</v>
      </c>
      <c r="F41" s="939">
        <v>325</v>
      </c>
      <c r="G41" s="955">
        <f>SUM(G27:G40)</f>
        <v>39156</v>
      </c>
      <c r="H41" s="941" t="s">
        <v>215</v>
      </c>
      <c r="I41" s="942">
        <f>SUM(I27:I40)</f>
        <v>41094</v>
      </c>
      <c r="J41" s="939">
        <v>28528</v>
      </c>
      <c r="K41" s="943">
        <f t="shared" si="2"/>
        <v>51.207476635514013</v>
      </c>
      <c r="L41" s="869"/>
      <c r="M41" s="944"/>
      <c r="N41" s="945">
        <v>0.99088753889465109</v>
      </c>
      <c r="O41" s="946"/>
      <c r="U41" s="874"/>
    </row>
    <row r="42" spans="1:21" s="873" customFormat="1" ht="18.75" customHeight="1" thickBot="1">
      <c r="A42" s="956" t="s">
        <v>194</v>
      </c>
      <c r="B42" s="957">
        <v>1987359</v>
      </c>
      <c r="C42" s="958">
        <v>80188</v>
      </c>
      <c r="D42" s="959">
        <f t="shared" si="0"/>
        <v>2067547</v>
      </c>
      <c r="E42" s="960">
        <f>SUM(E41,E26)</f>
        <v>48235</v>
      </c>
      <c r="F42" s="961">
        <v>7649</v>
      </c>
      <c r="G42" s="962">
        <f>SUM(G41,G26)</f>
        <v>55884</v>
      </c>
      <c r="H42" s="963">
        <f>SUM(H41,H26)</f>
        <v>48315</v>
      </c>
      <c r="I42" s="964">
        <f>SUM(I41,I26)</f>
        <v>2059978</v>
      </c>
      <c r="J42" s="961">
        <v>153609</v>
      </c>
      <c r="K42" s="965">
        <f t="shared" si="2"/>
        <v>99.633914005340628</v>
      </c>
      <c r="L42" s="869"/>
      <c r="M42" s="966"/>
      <c r="N42" s="967">
        <v>0.99255707133430726</v>
      </c>
      <c r="O42" s="968"/>
      <c r="U42" s="874"/>
    </row>
    <row r="43" spans="1:21" s="661" customFormat="1" ht="15" customHeight="1">
      <c r="L43" s="969"/>
      <c r="U43" s="969"/>
    </row>
    <row r="44" spans="1:21" s="661" customFormat="1" ht="15" customHeight="1">
      <c r="L44" s="969"/>
      <c r="U44" s="969"/>
    </row>
    <row r="45" spans="1:21" ht="16.5" customHeight="1">
      <c r="A45" s="970"/>
      <c r="B45" s="970"/>
      <c r="C45" s="970"/>
    </row>
  </sheetData>
  <mergeCells count="13">
    <mergeCell ref="P8:P9"/>
    <mergeCell ref="Q8:R8"/>
    <mergeCell ref="S8:S9"/>
    <mergeCell ref="Q9:R9"/>
    <mergeCell ref="M4:O4"/>
    <mergeCell ref="B5:B6"/>
    <mergeCell ref="C5:C6"/>
    <mergeCell ref="H5:H6"/>
    <mergeCell ref="I5:I6"/>
    <mergeCell ref="J5:J6"/>
    <mergeCell ref="K5:K6"/>
    <mergeCell ref="M5:O5"/>
    <mergeCell ref="M6:O6"/>
  </mergeCells>
  <phoneticPr fontId="3"/>
  <conditionalFormatting sqref="B7:N42">
    <cfRule type="cellIs" dxfId="20" priority="1" operator="equal">
      <formula>0</formula>
    </cfRule>
  </conditionalFormatting>
  <pageMargins left="0.59055118110236227" right="0.59055118110236227" top="0.78740157480314965" bottom="0.78740157480314965" header="0.51181102362204722" footer="0.39370078740157483"/>
  <pageSetup paperSize="9" fitToWidth="2" orientation="portrait" r:id="rId1"/>
  <headerFooter alignWithMargins="0"/>
  <colBreaks count="1" manualBreakCount="1">
    <brk id="7" max="41" man="1"/>
  </colBreaks>
  <ignoredErrors>
    <ignoredError sqref="D26 I2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表3-1</vt:lpstr>
      <vt:lpstr>表3-2</vt:lpstr>
      <vt:lpstr>表3-3</vt:lpstr>
      <vt:lpstr>表3-4</vt:lpstr>
      <vt:lpstr>表3-5</vt:lpstr>
      <vt:lpstr>表3-6</vt:lpstr>
      <vt:lpstr>表3-7</vt:lpstr>
      <vt:lpstr>表3-8</vt:lpstr>
      <vt:lpstr>表3-9</vt:lpstr>
      <vt:lpstr>表3-10</vt:lpstr>
      <vt:lpstr>表3-11</vt:lpstr>
      <vt:lpstr>表3-12</vt:lpstr>
      <vt:lpstr>表3-12(2)</vt:lpstr>
      <vt:lpstr>表3-13</vt:lpstr>
      <vt:lpstr>表 参考</vt:lpstr>
      <vt:lpstr>表 参考 (2)</vt:lpstr>
      <vt:lpstr>表 参考 (３)</vt:lpstr>
      <vt:lpstr>'表 参考'!Print_Area</vt:lpstr>
      <vt:lpstr>'表 参考 (2)'!Print_Area</vt:lpstr>
      <vt:lpstr>'表 参考 (３)'!Print_Area</vt:lpstr>
      <vt:lpstr>'表3-1'!Print_Area</vt:lpstr>
      <vt:lpstr>'表3-10'!Print_Area</vt:lpstr>
      <vt:lpstr>'表3-11'!Print_Area</vt:lpstr>
      <vt:lpstr>'表3-12'!Print_Area</vt:lpstr>
      <vt:lpstr>'表3-12(2)'!Print_Area</vt:lpstr>
      <vt:lpstr>'表3-13'!Print_Area</vt:lpstr>
      <vt:lpstr>'表3-2'!Print_Area</vt:lpstr>
      <vt:lpstr>'表3-3'!Print_Area</vt:lpstr>
      <vt:lpstr>'表3-4'!Print_Area</vt:lpstr>
      <vt:lpstr>'表3-5'!Print_Area</vt:lpstr>
      <vt:lpstr>'表3-6'!Print_Area</vt:lpstr>
      <vt:lpstr>'表3-7'!Print_Area</vt:lpstr>
      <vt:lpstr>'表3-8'!Print_Area</vt:lpstr>
      <vt:lpstr>'表3-9'!Print_Area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2023-04-05T02:14:23Z</dcterms:created>
  <dcterms:modified xsi:type="dcterms:W3CDTF">2024-03-26T06:56:44Z</dcterms:modified>
</cp:coreProperties>
</file>